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ประเมิน\ข้อชี้แจงและไฟล์บันทึกข้อมูลแบบสอบถาม_งปม66\"/>
    </mc:Choice>
  </mc:AlternateContent>
  <xr:revisionPtr revIDLastSave="0" documentId="13_ncr:1_{89B3AA61-5736-4995-8F91-BEB6E85D15E1}" xr6:coauthVersionLast="47" xr6:coauthVersionMax="47" xr10:uidLastSave="{00000000-0000-0000-0000-000000000000}"/>
  <bookViews>
    <workbookView xWindow="-20610" yWindow="-120" windowWidth="20730" windowHeight="11160" firstSheet="3" activeTab="5" xr2:uid="{00000000-000D-0000-FFFF-FFFF00000000}"/>
  </bookViews>
  <sheets>
    <sheet name="แบบสอบถามชุดที่ 1" sheetId="22" r:id="rId1"/>
    <sheet name="แบบสอบถามชุดที่ 2" sheetId="23" r:id="rId2"/>
    <sheet name="แบบสอบถามชุดที่ 3" sheetId="24" r:id="rId3"/>
    <sheet name="แบบสอบถามชุดที่ 4" sheetId="25" r:id="rId4"/>
    <sheet name="1.ข้อมูลทั่วไป" sheetId="27" r:id="rId5"/>
    <sheet name="2.ผลคะแนนตามตัวชี้วัด" sheetId="10" r:id="rId6"/>
    <sheet name="3.ผลคะแนนข้อคำถามที่มีตัวชี้วัด" sheetId="20" r:id="rId7"/>
    <sheet name="4.ผลคะแนนข้อคำถามไม่มีตัวชี้วัด" sheetId="26" r:id="rId8"/>
    <sheet name="Sheet1" sheetId="28" state="hidden" r:id="rId9"/>
  </sheets>
  <definedNames>
    <definedName name="_xlnm._FilterDatabase" localSheetId="5" hidden="1">'2.ผลคะแนนตามตัวชี้วัด'!$A$2:$M$22</definedName>
    <definedName name="_xlnm.Print_Area" localSheetId="6">'3.ผลคะแนนข้อคำถามที่มีตัวชี้วัด'!$A$1:$A$69</definedName>
    <definedName name="ด23">'4.ผลคะแนนข้อคำถามไม่มีตัวชี้วัด'!$B$35</definedName>
  </definedNames>
  <calcPr calcId="181029"/>
</workbook>
</file>

<file path=xl/calcChain.xml><?xml version="1.0" encoding="utf-8"?>
<calcChain xmlns="http://schemas.openxmlformats.org/spreadsheetml/2006/main">
  <c r="F22" i="10" l="1"/>
  <c r="F21" i="10"/>
  <c r="F20" i="10"/>
  <c r="F18" i="10"/>
  <c r="F15" i="10"/>
  <c r="F14" i="10"/>
  <c r="F13" i="10"/>
  <c r="F12" i="10"/>
  <c r="F11" i="10"/>
  <c r="F10" i="10"/>
  <c r="F9" i="10"/>
  <c r="F7" i="10"/>
  <c r="F6" i="10"/>
  <c r="F5" i="10"/>
  <c r="F4" i="10"/>
  <c r="Q60" i="26"/>
  <c r="Q59" i="26"/>
  <c r="P60" i="26"/>
  <c r="P59" i="26"/>
  <c r="N60" i="26"/>
  <c r="N59" i="26"/>
  <c r="F154" i="26"/>
  <c r="F152" i="26"/>
  <c r="F151" i="26"/>
  <c r="F148" i="26"/>
  <c r="F145" i="26"/>
  <c r="F142" i="26"/>
  <c r="F139" i="26"/>
  <c r="F136" i="26"/>
  <c r="F133" i="26"/>
  <c r="F130" i="26"/>
  <c r="F127" i="26"/>
  <c r="F124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68" i="26"/>
  <c r="F61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20" i="26"/>
  <c r="F19" i="26"/>
  <c r="F18" i="26"/>
  <c r="F17" i="26"/>
  <c r="F16" i="26"/>
  <c r="F15" i="26"/>
  <c r="F14" i="26"/>
  <c r="F13" i="26"/>
  <c r="F11" i="26"/>
  <c r="F9" i="26"/>
  <c r="F8" i="26"/>
  <c r="F7" i="26"/>
  <c r="F6" i="26"/>
  <c r="F5" i="26"/>
  <c r="F4" i="26"/>
  <c r="F3" i="26"/>
  <c r="O159" i="26"/>
  <c r="O153" i="26"/>
  <c r="O148" i="26"/>
  <c r="O145" i="26"/>
  <c r="O142" i="26"/>
  <c r="O139" i="26"/>
  <c r="O136" i="26"/>
  <c r="O133" i="26"/>
  <c r="O130" i="26"/>
  <c r="O127" i="26"/>
  <c r="O124" i="26"/>
  <c r="O121" i="26"/>
  <c r="O151" i="26" s="1"/>
  <c r="O69" i="26"/>
  <c r="O67" i="26"/>
  <c r="O20" i="26"/>
  <c r="O12" i="26"/>
  <c r="O10" i="26"/>
  <c r="C46" i="24" l="1"/>
  <c r="DS21" i="22" l="1"/>
  <c r="DV10" i="22" l="1"/>
  <c r="DU10" i="22"/>
  <c r="AE10" i="22" l="1"/>
  <c r="CG11" i="23" l="1"/>
  <c r="CG12" i="23"/>
  <c r="CG13" i="23"/>
  <c r="CG14" i="23"/>
  <c r="CG15" i="23"/>
  <c r="CG16" i="23"/>
  <c r="CG17" i="23"/>
  <c r="CG18" i="23"/>
  <c r="CG19" i="23"/>
  <c r="CG20" i="23"/>
  <c r="CG21" i="23"/>
  <c r="CG22" i="23"/>
  <c r="CG23" i="23"/>
  <c r="ED10" i="22"/>
  <c r="ED11" i="22"/>
  <c r="ED12" i="22"/>
  <c r="ED13" i="22"/>
  <c r="ED14" i="22"/>
  <c r="ED15" i="22"/>
  <c r="ED16" i="22"/>
  <c r="ED17" i="22"/>
  <c r="ED18" i="22"/>
  <c r="ED19" i="22"/>
  <c r="ED20" i="22"/>
  <c r="ED21" i="22"/>
  <c r="ED22" i="22"/>
  <c r="ED23" i="22" l="1"/>
  <c r="CG24" i="23"/>
  <c r="DQ10" i="22"/>
  <c r="DQ11" i="22"/>
  <c r="DQ12" i="22"/>
  <c r="DQ13" i="22"/>
  <c r="DQ14" i="22"/>
  <c r="DQ15" i="22"/>
  <c r="DQ16" i="22"/>
  <c r="DQ17" i="22"/>
  <c r="DQ18" i="22"/>
  <c r="DQ19" i="22"/>
  <c r="DQ20" i="22"/>
  <c r="DQ21" i="22"/>
  <c r="DQ22" i="22"/>
  <c r="FB10" i="22"/>
  <c r="FC10" i="22"/>
  <c r="FB11" i="22"/>
  <c r="FC11" i="22"/>
  <c r="FB12" i="22"/>
  <c r="FC12" i="22"/>
  <c r="FB13" i="22"/>
  <c r="FC13" i="22"/>
  <c r="FB14" i="22"/>
  <c r="FC14" i="22"/>
  <c r="FB15" i="22"/>
  <c r="FC15" i="22"/>
  <c r="FB16" i="22"/>
  <c r="FC16" i="22"/>
  <c r="FB17" i="22"/>
  <c r="FC17" i="22"/>
  <c r="FB18" i="22"/>
  <c r="FC18" i="22"/>
  <c r="FB19" i="22"/>
  <c r="FC19" i="22"/>
  <c r="FB20" i="22"/>
  <c r="FC20" i="22"/>
  <c r="FB21" i="22"/>
  <c r="FC21" i="22"/>
  <c r="FB22" i="22"/>
  <c r="FC22" i="22"/>
  <c r="DC11" i="23"/>
  <c r="DD11" i="23"/>
  <c r="DC12" i="23"/>
  <c r="DD12" i="23"/>
  <c r="DC13" i="23"/>
  <c r="DD13" i="23"/>
  <c r="DC14" i="23"/>
  <c r="DD14" i="23"/>
  <c r="DC15" i="23"/>
  <c r="DD15" i="23"/>
  <c r="DC16" i="23"/>
  <c r="DD16" i="23"/>
  <c r="DC17" i="23"/>
  <c r="DD17" i="23"/>
  <c r="DC18" i="23"/>
  <c r="DD18" i="23"/>
  <c r="DC19" i="23"/>
  <c r="DD19" i="23"/>
  <c r="DC20" i="23"/>
  <c r="DD20" i="23"/>
  <c r="DC21" i="23"/>
  <c r="DD21" i="23"/>
  <c r="DC22" i="23"/>
  <c r="DD22" i="23"/>
  <c r="DC23" i="23"/>
  <c r="DD23" i="23"/>
  <c r="DC24" i="23" l="1"/>
  <c r="FC23" i="22"/>
  <c r="DQ23" i="22"/>
  <c r="FB23" i="22"/>
  <c r="DD24" i="23"/>
  <c r="D102" i="26"/>
  <c r="E44" i="24"/>
  <c r="F44" i="24"/>
  <c r="E45" i="24"/>
  <c r="F45" i="24"/>
  <c r="E46" i="24"/>
  <c r="B78" i="27" s="1"/>
  <c r="F46" i="24"/>
  <c r="B97" i="27" s="1"/>
  <c r="E47" i="24"/>
  <c r="B74" i="27" s="1"/>
  <c r="F47" i="24"/>
  <c r="B92" i="27" s="1"/>
  <c r="E48" i="24"/>
  <c r="B75" i="27" s="1"/>
  <c r="F48" i="24"/>
  <c r="B93" i="27" s="1"/>
  <c r="E49" i="24"/>
  <c r="B76" i="27" s="1"/>
  <c r="F49" i="24"/>
  <c r="B94" i="27" s="1"/>
  <c r="E50" i="24"/>
  <c r="B77" i="27" s="1"/>
  <c r="F50" i="24"/>
  <c r="B95" i="27" s="1"/>
  <c r="E51" i="24"/>
  <c r="F51" i="24"/>
  <c r="E52" i="24"/>
  <c r="F52" i="24"/>
  <c r="E53" i="24"/>
  <c r="F53" i="24"/>
  <c r="E54" i="24"/>
  <c r="F54" i="24"/>
  <c r="E55" i="24"/>
  <c r="F55" i="24"/>
  <c r="E56" i="24"/>
  <c r="F56" i="24"/>
  <c r="EI10" i="22"/>
  <c r="EJ10" i="22"/>
  <c r="EK10" i="22"/>
  <c r="EL10" i="22"/>
  <c r="EM10" i="22"/>
  <c r="EN10" i="22"/>
  <c r="EO10" i="22"/>
  <c r="EP10" i="22"/>
  <c r="EQ10" i="22"/>
  <c r="ER10" i="22"/>
  <c r="ES10" i="22"/>
  <c r="ET10" i="22"/>
  <c r="EU10" i="22"/>
  <c r="EV10" i="22"/>
  <c r="EW10" i="22"/>
  <c r="EX10" i="22"/>
  <c r="EY10" i="22"/>
  <c r="EZ10" i="22"/>
  <c r="FA10" i="22"/>
  <c r="FD10" i="22"/>
  <c r="EI11" i="22"/>
  <c r="EJ11" i="22"/>
  <c r="EK11" i="22"/>
  <c r="EL11" i="22"/>
  <c r="EM11" i="22"/>
  <c r="EN11" i="22"/>
  <c r="EO11" i="22"/>
  <c r="EP11" i="22"/>
  <c r="EQ11" i="22"/>
  <c r="ER11" i="22"/>
  <c r="ES11" i="22"/>
  <c r="ET11" i="22"/>
  <c r="EU11" i="22"/>
  <c r="EV11" i="22"/>
  <c r="EW11" i="22"/>
  <c r="EX11" i="22"/>
  <c r="EY11" i="22"/>
  <c r="EZ11" i="22"/>
  <c r="FA11" i="22"/>
  <c r="FD11" i="22"/>
  <c r="EI12" i="22"/>
  <c r="EJ12" i="22"/>
  <c r="EK12" i="22"/>
  <c r="EL12" i="22"/>
  <c r="EM12" i="22"/>
  <c r="EN12" i="22"/>
  <c r="EO12" i="22"/>
  <c r="EP12" i="22"/>
  <c r="EQ12" i="22"/>
  <c r="ER12" i="22"/>
  <c r="ES12" i="22"/>
  <c r="ET12" i="22"/>
  <c r="EU12" i="22"/>
  <c r="EV12" i="22"/>
  <c r="EW12" i="22"/>
  <c r="EX12" i="22"/>
  <c r="EY12" i="22"/>
  <c r="EZ12" i="22"/>
  <c r="FA12" i="22"/>
  <c r="FD12" i="22"/>
  <c r="EI13" i="22"/>
  <c r="EJ13" i="22"/>
  <c r="EK13" i="22"/>
  <c r="EL13" i="22"/>
  <c r="EM13" i="22"/>
  <c r="EN13" i="22"/>
  <c r="EO13" i="22"/>
  <c r="EP13" i="22"/>
  <c r="EQ13" i="22"/>
  <c r="ER13" i="22"/>
  <c r="ES13" i="22"/>
  <c r="ET13" i="22"/>
  <c r="EU13" i="22"/>
  <c r="EV13" i="22"/>
  <c r="EW13" i="22"/>
  <c r="EX13" i="22"/>
  <c r="EY13" i="22"/>
  <c r="EZ13" i="22"/>
  <c r="FA13" i="22"/>
  <c r="FD13" i="22"/>
  <c r="EI14" i="22"/>
  <c r="EJ14" i="22"/>
  <c r="EK14" i="22"/>
  <c r="EL14" i="22"/>
  <c r="EM14" i="22"/>
  <c r="EN14" i="22"/>
  <c r="EO14" i="22"/>
  <c r="EP14" i="22"/>
  <c r="EQ14" i="22"/>
  <c r="ER14" i="22"/>
  <c r="ES14" i="22"/>
  <c r="ET14" i="22"/>
  <c r="EU14" i="22"/>
  <c r="EV14" i="22"/>
  <c r="EW14" i="22"/>
  <c r="EX14" i="22"/>
  <c r="EY14" i="22"/>
  <c r="EZ14" i="22"/>
  <c r="FA14" i="22"/>
  <c r="FD14" i="22"/>
  <c r="EI15" i="22"/>
  <c r="EJ15" i="22"/>
  <c r="EK15" i="22"/>
  <c r="EL15" i="22"/>
  <c r="EM15" i="22"/>
  <c r="EN15" i="22"/>
  <c r="EO15" i="22"/>
  <c r="EP15" i="22"/>
  <c r="EQ15" i="22"/>
  <c r="ER15" i="22"/>
  <c r="ES15" i="22"/>
  <c r="ET15" i="22"/>
  <c r="EU15" i="22"/>
  <c r="EV15" i="22"/>
  <c r="EW15" i="22"/>
  <c r="EX15" i="22"/>
  <c r="EY15" i="22"/>
  <c r="EZ15" i="22"/>
  <c r="FA15" i="22"/>
  <c r="FD15" i="22"/>
  <c r="EI16" i="22"/>
  <c r="EJ16" i="22"/>
  <c r="EK16" i="22"/>
  <c r="EL16" i="22"/>
  <c r="EM16" i="22"/>
  <c r="EN16" i="22"/>
  <c r="EO16" i="22"/>
  <c r="EP16" i="22"/>
  <c r="EQ16" i="22"/>
  <c r="ER16" i="22"/>
  <c r="ES16" i="22"/>
  <c r="ET16" i="22"/>
  <c r="EU16" i="22"/>
  <c r="EV16" i="22"/>
  <c r="EW16" i="22"/>
  <c r="EX16" i="22"/>
  <c r="EY16" i="22"/>
  <c r="EZ16" i="22"/>
  <c r="FA16" i="22"/>
  <c r="FD16" i="22"/>
  <c r="EI17" i="22"/>
  <c r="EJ17" i="22"/>
  <c r="EK17" i="22"/>
  <c r="EL17" i="22"/>
  <c r="EM17" i="22"/>
  <c r="EN17" i="22"/>
  <c r="EO17" i="22"/>
  <c r="EP17" i="22"/>
  <c r="EQ17" i="22"/>
  <c r="ER17" i="22"/>
  <c r="ES17" i="22"/>
  <c r="ET17" i="22"/>
  <c r="EU17" i="22"/>
  <c r="EV17" i="22"/>
  <c r="EW17" i="22"/>
  <c r="EX17" i="22"/>
  <c r="EY17" i="22"/>
  <c r="EZ17" i="22"/>
  <c r="FA17" i="22"/>
  <c r="FD17" i="22"/>
  <c r="EI18" i="22"/>
  <c r="EJ18" i="22"/>
  <c r="EK18" i="22"/>
  <c r="EL18" i="22"/>
  <c r="EM18" i="22"/>
  <c r="EN18" i="22"/>
  <c r="EO18" i="22"/>
  <c r="EP18" i="22"/>
  <c r="EQ18" i="22"/>
  <c r="ER18" i="22"/>
  <c r="ES18" i="22"/>
  <c r="ET18" i="22"/>
  <c r="EU18" i="22"/>
  <c r="EV18" i="22"/>
  <c r="EW18" i="22"/>
  <c r="EX18" i="22"/>
  <c r="EY18" i="22"/>
  <c r="EZ18" i="22"/>
  <c r="FA18" i="22"/>
  <c r="FD18" i="22"/>
  <c r="EI19" i="22"/>
  <c r="EJ19" i="22"/>
  <c r="EK19" i="22"/>
  <c r="EL19" i="22"/>
  <c r="EM19" i="22"/>
  <c r="EN19" i="22"/>
  <c r="EO19" i="22"/>
  <c r="EP19" i="22"/>
  <c r="EQ19" i="22"/>
  <c r="ER19" i="22"/>
  <c r="ES19" i="22"/>
  <c r="ET19" i="22"/>
  <c r="EU19" i="22"/>
  <c r="EV19" i="22"/>
  <c r="EW19" i="22"/>
  <c r="EX19" i="22"/>
  <c r="EY19" i="22"/>
  <c r="EZ19" i="22"/>
  <c r="FA19" i="22"/>
  <c r="FD19" i="22"/>
  <c r="EI20" i="22"/>
  <c r="EJ20" i="22"/>
  <c r="EK20" i="22"/>
  <c r="EL20" i="22"/>
  <c r="EM20" i="22"/>
  <c r="EN20" i="22"/>
  <c r="EO20" i="22"/>
  <c r="EP20" i="22"/>
  <c r="EQ20" i="22"/>
  <c r="ER20" i="22"/>
  <c r="ES20" i="22"/>
  <c r="ET20" i="22"/>
  <c r="EU20" i="22"/>
  <c r="EV20" i="22"/>
  <c r="EW20" i="22"/>
  <c r="EX20" i="22"/>
  <c r="EY20" i="22"/>
  <c r="EZ20" i="22"/>
  <c r="FA20" i="22"/>
  <c r="FD20" i="22"/>
  <c r="EI21" i="22"/>
  <c r="EJ21" i="22"/>
  <c r="EK21" i="22"/>
  <c r="EL21" i="22"/>
  <c r="EM21" i="22"/>
  <c r="EN21" i="22"/>
  <c r="EO21" i="22"/>
  <c r="EP21" i="22"/>
  <c r="EQ21" i="22"/>
  <c r="ER21" i="22"/>
  <c r="ES21" i="22"/>
  <c r="ET21" i="22"/>
  <c r="EU21" i="22"/>
  <c r="EV21" i="22"/>
  <c r="EW21" i="22"/>
  <c r="EX21" i="22"/>
  <c r="EY21" i="22"/>
  <c r="EZ21" i="22"/>
  <c r="FA21" i="22"/>
  <c r="FD21" i="22"/>
  <c r="EI22" i="22"/>
  <c r="EJ22" i="22"/>
  <c r="EK22" i="22"/>
  <c r="EL22" i="22"/>
  <c r="EM22" i="22"/>
  <c r="EN22" i="22"/>
  <c r="EO22" i="22"/>
  <c r="EP22" i="22"/>
  <c r="EQ22" i="22"/>
  <c r="ER22" i="22"/>
  <c r="ES22" i="22"/>
  <c r="ET22" i="22"/>
  <c r="EU22" i="22"/>
  <c r="EV22" i="22"/>
  <c r="EW22" i="22"/>
  <c r="EX22" i="22"/>
  <c r="EY22" i="22"/>
  <c r="EZ22" i="22"/>
  <c r="FA22" i="22"/>
  <c r="FD22" i="22"/>
  <c r="EH22" i="22"/>
  <c r="EH21" i="22"/>
  <c r="EH20" i="22"/>
  <c r="EH19" i="22"/>
  <c r="EH18" i="22"/>
  <c r="EH17" i="22"/>
  <c r="EH16" i="22"/>
  <c r="EH15" i="22"/>
  <c r="EH14" i="22"/>
  <c r="EH13" i="22"/>
  <c r="EH12" i="22"/>
  <c r="EH11" i="22"/>
  <c r="EH23" i="22" s="1"/>
  <c r="EH10" i="22"/>
  <c r="CI11" i="23"/>
  <c r="CJ11" i="23"/>
  <c r="CK11" i="23"/>
  <c r="CL11" i="23"/>
  <c r="CM11" i="23"/>
  <c r="CN11" i="23"/>
  <c r="CO11" i="23"/>
  <c r="CP11" i="23"/>
  <c r="CQ11" i="23"/>
  <c r="CR11" i="23"/>
  <c r="CS11" i="23"/>
  <c r="CT11" i="23"/>
  <c r="CU11" i="23"/>
  <c r="CV11" i="23"/>
  <c r="CW11" i="23"/>
  <c r="CX11" i="23"/>
  <c r="CY11" i="23"/>
  <c r="CZ11" i="23"/>
  <c r="DA11" i="23"/>
  <c r="DB11" i="23"/>
  <c r="DE11" i="23"/>
  <c r="CI12" i="23"/>
  <c r="CJ12" i="23"/>
  <c r="CK12" i="23"/>
  <c r="CL12" i="23"/>
  <c r="CM12" i="23"/>
  <c r="CN12" i="23"/>
  <c r="CO12" i="23"/>
  <c r="CP12" i="23"/>
  <c r="CQ12" i="23"/>
  <c r="CR12" i="23"/>
  <c r="CS12" i="23"/>
  <c r="CT12" i="23"/>
  <c r="CU12" i="23"/>
  <c r="CV12" i="23"/>
  <c r="CW12" i="23"/>
  <c r="CX12" i="23"/>
  <c r="CY12" i="23"/>
  <c r="CZ12" i="23"/>
  <c r="DA12" i="23"/>
  <c r="DB12" i="23"/>
  <c r="DE12" i="23"/>
  <c r="CI13" i="23"/>
  <c r="CJ13" i="23"/>
  <c r="CK13" i="23"/>
  <c r="CL13" i="23"/>
  <c r="CM13" i="23"/>
  <c r="CN13" i="23"/>
  <c r="CO13" i="23"/>
  <c r="CP13" i="23"/>
  <c r="CQ13" i="23"/>
  <c r="CR13" i="23"/>
  <c r="CS13" i="23"/>
  <c r="CT13" i="23"/>
  <c r="CU13" i="23"/>
  <c r="CV13" i="23"/>
  <c r="CW13" i="23"/>
  <c r="CX13" i="23"/>
  <c r="CY13" i="23"/>
  <c r="CZ13" i="23"/>
  <c r="DA13" i="23"/>
  <c r="DB13" i="23"/>
  <c r="DE13" i="23"/>
  <c r="CI14" i="23"/>
  <c r="CJ14" i="23"/>
  <c r="CK14" i="23"/>
  <c r="CL14" i="23"/>
  <c r="CM14" i="23"/>
  <c r="CN14" i="23"/>
  <c r="CO14" i="23"/>
  <c r="CP14" i="23"/>
  <c r="CQ14" i="23"/>
  <c r="CR14" i="23"/>
  <c r="CS14" i="23"/>
  <c r="CT14" i="23"/>
  <c r="CU14" i="23"/>
  <c r="CV14" i="23"/>
  <c r="CW14" i="23"/>
  <c r="CX14" i="23"/>
  <c r="CY14" i="23"/>
  <c r="CZ14" i="23"/>
  <c r="DA14" i="23"/>
  <c r="DB14" i="23"/>
  <c r="DE14" i="23"/>
  <c r="CI15" i="23"/>
  <c r="CJ15" i="23"/>
  <c r="CK15" i="23"/>
  <c r="CL15" i="23"/>
  <c r="CM15" i="23"/>
  <c r="CN15" i="23"/>
  <c r="CO15" i="23"/>
  <c r="CP15" i="23"/>
  <c r="CQ15" i="23"/>
  <c r="CR15" i="23"/>
  <c r="CS15" i="23"/>
  <c r="CT15" i="23"/>
  <c r="CU15" i="23"/>
  <c r="CV15" i="23"/>
  <c r="CW15" i="23"/>
  <c r="CX15" i="23"/>
  <c r="CY15" i="23"/>
  <c r="CZ15" i="23"/>
  <c r="DA15" i="23"/>
  <c r="DB15" i="23"/>
  <c r="DE15" i="23"/>
  <c r="CI16" i="23"/>
  <c r="CJ16" i="23"/>
  <c r="CK16" i="23"/>
  <c r="CL16" i="23"/>
  <c r="CM16" i="23"/>
  <c r="CN16" i="23"/>
  <c r="CO16" i="23"/>
  <c r="CP16" i="23"/>
  <c r="CQ16" i="23"/>
  <c r="CR16" i="23"/>
  <c r="CS16" i="23"/>
  <c r="CT16" i="23"/>
  <c r="CU16" i="23"/>
  <c r="CV16" i="23"/>
  <c r="CW16" i="23"/>
  <c r="CX16" i="23"/>
  <c r="CY16" i="23"/>
  <c r="CZ16" i="23"/>
  <c r="DA16" i="23"/>
  <c r="DB16" i="23"/>
  <c r="DE16" i="23"/>
  <c r="CI17" i="23"/>
  <c r="CJ17" i="23"/>
  <c r="CK17" i="23"/>
  <c r="CL17" i="23"/>
  <c r="CM17" i="23"/>
  <c r="CN17" i="23"/>
  <c r="CO17" i="23"/>
  <c r="CP17" i="23"/>
  <c r="CQ17" i="23"/>
  <c r="CR17" i="23"/>
  <c r="CS17" i="23"/>
  <c r="CT17" i="23"/>
  <c r="CU17" i="23"/>
  <c r="CV17" i="23"/>
  <c r="CW17" i="23"/>
  <c r="CX17" i="23"/>
  <c r="CY17" i="23"/>
  <c r="CZ17" i="23"/>
  <c r="DA17" i="23"/>
  <c r="DB17" i="23"/>
  <c r="DE17" i="23"/>
  <c r="CI18" i="23"/>
  <c r="CJ18" i="23"/>
  <c r="CK18" i="23"/>
  <c r="CL18" i="23"/>
  <c r="CM18" i="23"/>
  <c r="CN18" i="23"/>
  <c r="CO18" i="23"/>
  <c r="CP18" i="23"/>
  <c r="CQ18" i="23"/>
  <c r="CR18" i="23"/>
  <c r="CS18" i="23"/>
  <c r="CT18" i="23"/>
  <c r="CU18" i="23"/>
  <c r="CV18" i="23"/>
  <c r="CW18" i="23"/>
  <c r="CX18" i="23"/>
  <c r="CY18" i="23"/>
  <c r="CZ18" i="23"/>
  <c r="DA18" i="23"/>
  <c r="DB18" i="23"/>
  <c r="DE18" i="23"/>
  <c r="CI19" i="23"/>
  <c r="CJ19" i="23"/>
  <c r="CK19" i="23"/>
  <c r="CL19" i="23"/>
  <c r="CM19" i="23"/>
  <c r="CN19" i="23"/>
  <c r="CO19" i="23"/>
  <c r="CP19" i="23"/>
  <c r="CQ19" i="23"/>
  <c r="CR19" i="23"/>
  <c r="CS19" i="23"/>
  <c r="CT19" i="23"/>
  <c r="CU19" i="23"/>
  <c r="CV19" i="23"/>
  <c r="CW19" i="23"/>
  <c r="CX19" i="23"/>
  <c r="CY19" i="23"/>
  <c r="CZ19" i="23"/>
  <c r="DA19" i="23"/>
  <c r="DB19" i="23"/>
  <c r="DE19" i="23"/>
  <c r="CI20" i="23"/>
  <c r="CJ20" i="23"/>
  <c r="CK20" i="23"/>
  <c r="CL20" i="23"/>
  <c r="CM20" i="23"/>
  <c r="CN20" i="23"/>
  <c r="CO20" i="23"/>
  <c r="CP20" i="23"/>
  <c r="CQ20" i="23"/>
  <c r="CR20" i="23"/>
  <c r="CS20" i="23"/>
  <c r="CT20" i="23"/>
  <c r="CU20" i="23"/>
  <c r="CV20" i="23"/>
  <c r="CW20" i="23"/>
  <c r="CX20" i="23"/>
  <c r="CY20" i="23"/>
  <c r="CZ20" i="23"/>
  <c r="DA20" i="23"/>
  <c r="DB20" i="23"/>
  <c r="DE20" i="23"/>
  <c r="CI21" i="23"/>
  <c r="CJ21" i="23"/>
  <c r="CK21" i="23"/>
  <c r="CL21" i="23"/>
  <c r="CM21" i="23"/>
  <c r="CN21" i="23"/>
  <c r="CO21" i="23"/>
  <c r="CP21" i="23"/>
  <c r="CQ21" i="23"/>
  <c r="CR21" i="23"/>
  <c r="CS21" i="23"/>
  <c r="CT21" i="23"/>
  <c r="CU21" i="23"/>
  <c r="CV21" i="23"/>
  <c r="CW21" i="23"/>
  <c r="CX21" i="23"/>
  <c r="CY21" i="23"/>
  <c r="CZ21" i="23"/>
  <c r="DA21" i="23"/>
  <c r="DB21" i="23"/>
  <c r="DE21" i="23"/>
  <c r="CI22" i="23"/>
  <c r="CJ22" i="23"/>
  <c r="CK22" i="23"/>
  <c r="CL22" i="23"/>
  <c r="CM22" i="23"/>
  <c r="CN22" i="23"/>
  <c r="CO22" i="23"/>
  <c r="CP22" i="23"/>
  <c r="CQ22" i="23"/>
  <c r="CR22" i="23"/>
  <c r="CS22" i="23"/>
  <c r="CT22" i="23"/>
  <c r="CU22" i="23"/>
  <c r="CV22" i="23"/>
  <c r="CW22" i="23"/>
  <c r="CX22" i="23"/>
  <c r="CY22" i="23"/>
  <c r="CZ22" i="23"/>
  <c r="DA22" i="23"/>
  <c r="DB22" i="23"/>
  <c r="DE22" i="23"/>
  <c r="CI23" i="23"/>
  <c r="CJ23" i="23"/>
  <c r="CK23" i="23"/>
  <c r="CL23" i="23"/>
  <c r="CM23" i="23"/>
  <c r="CN23" i="23"/>
  <c r="CO23" i="23"/>
  <c r="CP23" i="23"/>
  <c r="CQ23" i="23"/>
  <c r="CR23" i="23"/>
  <c r="CS23" i="23"/>
  <c r="CT23" i="23"/>
  <c r="CU23" i="23"/>
  <c r="CV23" i="23"/>
  <c r="CW23" i="23"/>
  <c r="CX23" i="23"/>
  <c r="CY23" i="23"/>
  <c r="CZ23" i="23"/>
  <c r="DA23" i="23"/>
  <c r="DB23" i="23"/>
  <c r="DE23" i="23"/>
  <c r="B96" i="27" l="1"/>
  <c r="F57" i="24"/>
  <c r="E57" i="24"/>
  <c r="FA23" i="22"/>
  <c r="EW23" i="22"/>
  <c r="ES23" i="22"/>
  <c r="EO23" i="22"/>
  <c r="EK23" i="22"/>
  <c r="EZ23" i="22"/>
  <c r="EV23" i="22"/>
  <c r="ER23" i="22"/>
  <c r="EN23" i="22"/>
  <c r="EJ23" i="22"/>
  <c r="EY23" i="22"/>
  <c r="EU23" i="22"/>
  <c r="EQ23" i="22"/>
  <c r="EM23" i="22"/>
  <c r="EI23" i="22"/>
  <c r="FD23" i="22"/>
  <c r="EX23" i="22"/>
  <c r="ET23" i="22"/>
  <c r="EP23" i="22"/>
  <c r="EL23" i="22"/>
  <c r="CZ24" i="23"/>
  <c r="CV24" i="23"/>
  <c r="CR24" i="23"/>
  <c r="CN24" i="23"/>
  <c r="CJ24" i="23"/>
  <c r="DA24" i="23"/>
  <c r="CW24" i="23"/>
  <c r="CS24" i="23"/>
  <c r="CO24" i="23"/>
  <c r="CK24" i="23"/>
  <c r="DE24" i="23"/>
  <c r="CY24" i="23"/>
  <c r="CU24" i="23"/>
  <c r="CQ24" i="23"/>
  <c r="CM24" i="23"/>
  <c r="CI24" i="23"/>
  <c r="DB24" i="23"/>
  <c r="CX24" i="23"/>
  <c r="CT24" i="23"/>
  <c r="CP24" i="23"/>
  <c r="CL24" i="23"/>
  <c r="D97" i="26"/>
  <c r="B79" i="27"/>
  <c r="C77" i="27" s="1"/>
  <c r="D83" i="26"/>
  <c r="D77" i="26"/>
  <c r="D79" i="26"/>
  <c r="D71" i="26"/>
  <c r="D91" i="26"/>
  <c r="D103" i="26"/>
  <c r="E103" i="26" s="1"/>
  <c r="D96" i="26"/>
  <c r="D90" i="26"/>
  <c r="D73" i="26"/>
  <c r="D85" i="26"/>
  <c r="B98" i="27"/>
  <c r="D99" i="26"/>
  <c r="D93" i="26"/>
  <c r="D86" i="26"/>
  <c r="D80" i="26"/>
  <c r="D74" i="26"/>
  <c r="D100" i="26"/>
  <c r="D94" i="26"/>
  <c r="D88" i="26"/>
  <c r="D82" i="26"/>
  <c r="D76" i="26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V11" i="23"/>
  <c r="W11" i="23"/>
  <c r="X11" i="23"/>
  <c r="Y11" i="23"/>
  <c r="Z11" i="23"/>
  <c r="AA11" i="23"/>
  <c r="AB11" i="23"/>
  <c r="AC11" i="23"/>
  <c r="AD11" i="23"/>
  <c r="AE11" i="23"/>
  <c r="AF11" i="23"/>
  <c r="AG11" i="23"/>
  <c r="AH11" i="23"/>
  <c r="AI11" i="23"/>
  <c r="AJ11" i="23"/>
  <c r="AK11" i="23"/>
  <c r="AL11" i="23"/>
  <c r="AM11" i="23"/>
  <c r="AN11" i="23"/>
  <c r="AO11" i="23"/>
  <c r="AP11" i="23"/>
  <c r="AQ11" i="23"/>
  <c r="AR11" i="23"/>
  <c r="AS11" i="23"/>
  <c r="AT11" i="23"/>
  <c r="AU11" i="23"/>
  <c r="AV11" i="23"/>
  <c r="AW11" i="23"/>
  <c r="AX11" i="23"/>
  <c r="AY11" i="23"/>
  <c r="AZ11" i="23"/>
  <c r="BA11" i="23"/>
  <c r="BB11" i="23"/>
  <c r="BC11" i="23"/>
  <c r="BD11" i="23"/>
  <c r="BE11" i="23"/>
  <c r="BF11" i="23"/>
  <c r="BG11" i="23"/>
  <c r="BH11" i="23"/>
  <c r="BI11" i="23"/>
  <c r="BJ11" i="23"/>
  <c r="BK11" i="23"/>
  <c r="BL11" i="23"/>
  <c r="BM11" i="23"/>
  <c r="BN11" i="23"/>
  <c r="BO11" i="23"/>
  <c r="BP11" i="23"/>
  <c r="BQ11" i="23"/>
  <c r="BR11" i="23"/>
  <c r="BS11" i="23"/>
  <c r="BT11" i="23"/>
  <c r="BU11" i="23"/>
  <c r="BV11" i="23"/>
  <c r="BW11" i="23"/>
  <c r="BX11" i="23"/>
  <c r="BY11" i="23"/>
  <c r="BZ11" i="23"/>
  <c r="CA11" i="23"/>
  <c r="CB11" i="23"/>
  <c r="CC11" i="23"/>
  <c r="CD11" i="23"/>
  <c r="CE11" i="23"/>
  <c r="CF11" i="23"/>
  <c r="CH11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AC12" i="23"/>
  <c r="AD12" i="23"/>
  <c r="AE12" i="23"/>
  <c r="AF12" i="23"/>
  <c r="AG12" i="23"/>
  <c r="AH12" i="23"/>
  <c r="AI12" i="23"/>
  <c r="AJ12" i="23"/>
  <c r="AK12" i="23"/>
  <c r="AL12" i="23"/>
  <c r="AM12" i="23"/>
  <c r="AN12" i="23"/>
  <c r="AO12" i="23"/>
  <c r="AP12" i="23"/>
  <c r="AQ12" i="23"/>
  <c r="AR12" i="23"/>
  <c r="AS12" i="23"/>
  <c r="AT12" i="23"/>
  <c r="AU12" i="23"/>
  <c r="AV12" i="23"/>
  <c r="AW12" i="23"/>
  <c r="AX12" i="23"/>
  <c r="AY12" i="23"/>
  <c r="AZ12" i="23"/>
  <c r="BA12" i="23"/>
  <c r="BB12" i="23"/>
  <c r="BC12" i="23"/>
  <c r="BD12" i="23"/>
  <c r="BE12" i="23"/>
  <c r="BF12" i="23"/>
  <c r="BG12" i="23"/>
  <c r="BH12" i="23"/>
  <c r="BI12" i="23"/>
  <c r="BJ12" i="23"/>
  <c r="BK12" i="23"/>
  <c r="BL12" i="23"/>
  <c r="BM12" i="23"/>
  <c r="BN12" i="23"/>
  <c r="BO12" i="23"/>
  <c r="BP12" i="23"/>
  <c r="BQ12" i="23"/>
  <c r="BR12" i="23"/>
  <c r="BS12" i="23"/>
  <c r="BT12" i="23"/>
  <c r="BU12" i="23"/>
  <c r="BV12" i="23"/>
  <c r="BW12" i="23"/>
  <c r="BX12" i="23"/>
  <c r="BY12" i="23"/>
  <c r="BZ12" i="23"/>
  <c r="CA12" i="23"/>
  <c r="CB12" i="23"/>
  <c r="CC12" i="23"/>
  <c r="CD12" i="23"/>
  <c r="CE12" i="23"/>
  <c r="CF12" i="23"/>
  <c r="CH12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Y13" i="23"/>
  <c r="Z13" i="23"/>
  <c r="AA13" i="23"/>
  <c r="AB13" i="23"/>
  <c r="AC13" i="23"/>
  <c r="AD13" i="23"/>
  <c r="AE13" i="23"/>
  <c r="AF13" i="23"/>
  <c r="AG13" i="23"/>
  <c r="AH13" i="23"/>
  <c r="AI13" i="23"/>
  <c r="AJ13" i="23"/>
  <c r="AK13" i="23"/>
  <c r="AL13" i="23"/>
  <c r="AM13" i="23"/>
  <c r="AN13" i="23"/>
  <c r="AO13" i="23"/>
  <c r="AP13" i="23"/>
  <c r="AQ13" i="23"/>
  <c r="AR13" i="23"/>
  <c r="AS13" i="23"/>
  <c r="AT13" i="23"/>
  <c r="AU13" i="23"/>
  <c r="AV13" i="23"/>
  <c r="AW13" i="23"/>
  <c r="AX13" i="23"/>
  <c r="AY13" i="23"/>
  <c r="AZ13" i="23"/>
  <c r="BA13" i="23"/>
  <c r="BB13" i="23"/>
  <c r="BC13" i="23"/>
  <c r="BD13" i="23"/>
  <c r="BE13" i="23"/>
  <c r="BF13" i="23"/>
  <c r="BG13" i="23"/>
  <c r="BH13" i="23"/>
  <c r="BI13" i="23"/>
  <c r="BJ13" i="23"/>
  <c r="BK13" i="23"/>
  <c r="BL13" i="23"/>
  <c r="BM13" i="23"/>
  <c r="BN13" i="23"/>
  <c r="BO13" i="23"/>
  <c r="BP13" i="23"/>
  <c r="BQ13" i="23"/>
  <c r="BR13" i="23"/>
  <c r="BS13" i="23"/>
  <c r="BT13" i="23"/>
  <c r="BU13" i="23"/>
  <c r="BV13" i="23"/>
  <c r="BW13" i="23"/>
  <c r="BX13" i="23"/>
  <c r="BY13" i="23"/>
  <c r="BZ13" i="23"/>
  <c r="CA13" i="23"/>
  <c r="CB13" i="23"/>
  <c r="CC13" i="23"/>
  <c r="CD13" i="23"/>
  <c r="CE13" i="23"/>
  <c r="CF13" i="23"/>
  <c r="CH13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Y14" i="23"/>
  <c r="Z14" i="23"/>
  <c r="D14" i="26" s="1"/>
  <c r="AA14" i="23"/>
  <c r="D15" i="26" s="1"/>
  <c r="AB14" i="23"/>
  <c r="AC14" i="23"/>
  <c r="D17" i="26" s="1"/>
  <c r="AD14" i="23"/>
  <c r="D18" i="26" s="1"/>
  <c r="AE14" i="23"/>
  <c r="AF14" i="23"/>
  <c r="AG14" i="23"/>
  <c r="AH14" i="23"/>
  <c r="AI14" i="23"/>
  <c r="AJ14" i="23"/>
  <c r="AK14" i="23"/>
  <c r="AL14" i="23"/>
  <c r="AM14" i="23"/>
  <c r="AN14" i="23"/>
  <c r="AO14" i="23"/>
  <c r="AP14" i="23"/>
  <c r="AQ14" i="23"/>
  <c r="AR14" i="23"/>
  <c r="AS14" i="23"/>
  <c r="AT14" i="23"/>
  <c r="AU14" i="23"/>
  <c r="AV14" i="23"/>
  <c r="AW14" i="23"/>
  <c r="AX14" i="23"/>
  <c r="AY14" i="23"/>
  <c r="AZ14" i="23"/>
  <c r="BA14" i="23"/>
  <c r="BB14" i="23"/>
  <c r="BC14" i="23"/>
  <c r="BD14" i="23"/>
  <c r="BE14" i="23"/>
  <c r="BF14" i="23"/>
  <c r="BG14" i="23"/>
  <c r="BH14" i="23"/>
  <c r="BI14" i="23"/>
  <c r="BJ14" i="23"/>
  <c r="BK14" i="23"/>
  <c r="BL14" i="23"/>
  <c r="BM14" i="23"/>
  <c r="BN14" i="23"/>
  <c r="BO14" i="23"/>
  <c r="BP14" i="23"/>
  <c r="BQ14" i="23"/>
  <c r="BR14" i="23"/>
  <c r="BS14" i="23"/>
  <c r="BT14" i="23"/>
  <c r="BU14" i="23"/>
  <c r="BV14" i="23"/>
  <c r="BW14" i="23"/>
  <c r="BX14" i="23"/>
  <c r="BY14" i="23"/>
  <c r="BZ14" i="23"/>
  <c r="CA14" i="23"/>
  <c r="CB14" i="23"/>
  <c r="CC14" i="23"/>
  <c r="CD14" i="23"/>
  <c r="CE14" i="23"/>
  <c r="CF14" i="23"/>
  <c r="CH14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F15" i="23"/>
  <c r="AG15" i="23"/>
  <c r="AH15" i="23"/>
  <c r="AI15" i="23"/>
  <c r="AJ15" i="23"/>
  <c r="AK15" i="23"/>
  <c r="AL15" i="23"/>
  <c r="AM15" i="23"/>
  <c r="AN15" i="23"/>
  <c r="AO15" i="23"/>
  <c r="AP15" i="23"/>
  <c r="AQ15" i="23"/>
  <c r="AR15" i="23"/>
  <c r="AS15" i="23"/>
  <c r="AT15" i="23"/>
  <c r="AU15" i="23"/>
  <c r="AV15" i="23"/>
  <c r="AW15" i="23"/>
  <c r="AX15" i="23"/>
  <c r="AY15" i="23"/>
  <c r="AZ15" i="23"/>
  <c r="BA15" i="23"/>
  <c r="BB15" i="23"/>
  <c r="BC15" i="23"/>
  <c r="BD15" i="23"/>
  <c r="BE15" i="23"/>
  <c r="BF15" i="23"/>
  <c r="BG15" i="23"/>
  <c r="BH15" i="23"/>
  <c r="BI15" i="23"/>
  <c r="BJ15" i="23"/>
  <c r="BK15" i="23"/>
  <c r="BL15" i="23"/>
  <c r="BM15" i="23"/>
  <c r="BN15" i="23"/>
  <c r="BO15" i="23"/>
  <c r="BP15" i="23"/>
  <c r="BQ15" i="23"/>
  <c r="BR15" i="23"/>
  <c r="BS15" i="23"/>
  <c r="BT15" i="23"/>
  <c r="BU15" i="23"/>
  <c r="BV15" i="23"/>
  <c r="BW15" i="23"/>
  <c r="BX15" i="23"/>
  <c r="BY15" i="23"/>
  <c r="BZ15" i="23"/>
  <c r="CA15" i="23"/>
  <c r="CB15" i="23"/>
  <c r="CC15" i="23"/>
  <c r="CD15" i="23"/>
  <c r="CE15" i="23"/>
  <c r="CF15" i="23"/>
  <c r="CH15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Z16" i="23"/>
  <c r="AA16" i="23"/>
  <c r="AB16" i="23"/>
  <c r="AC16" i="23"/>
  <c r="AD16" i="23"/>
  <c r="AE16" i="23"/>
  <c r="AF16" i="23"/>
  <c r="AG16" i="23"/>
  <c r="AH16" i="23"/>
  <c r="AI16" i="23"/>
  <c r="AJ16" i="23"/>
  <c r="AK16" i="23"/>
  <c r="AL16" i="23"/>
  <c r="AM16" i="23"/>
  <c r="AN16" i="23"/>
  <c r="AO16" i="23"/>
  <c r="AP16" i="23"/>
  <c r="AQ16" i="23"/>
  <c r="AR16" i="23"/>
  <c r="AS16" i="23"/>
  <c r="AT16" i="23"/>
  <c r="AU16" i="23"/>
  <c r="AV16" i="23"/>
  <c r="AW16" i="23"/>
  <c r="AX16" i="23"/>
  <c r="AY16" i="23"/>
  <c r="AZ16" i="23"/>
  <c r="BA16" i="23"/>
  <c r="BB16" i="23"/>
  <c r="BC16" i="23"/>
  <c r="BD16" i="23"/>
  <c r="BE16" i="23"/>
  <c r="BF16" i="23"/>
  <c r="BG16" i="23"/>
  <c r="BH16" i="23"/>
  <c r="BI16" i="23"/>
  <c r="BJ16" i="23"/>
  <c r="BK16" i="23"/>
  <c r="BL16" i="23"/>
  <c r="BM16" i="23"/>
  <c r="BN16" i="23"/>
  <c r="BO16" i="23"/>
  <c r="BP16" i="23"/>
  <c r="BQ16" i="23"/>
  <c r="BR16" i="23"/>
  <c r="BS16" i="23"/>
  <c r="BT16" i="23"/>
  <c r="BU16" i="23"/>
  <c r="BV16" i="23"/>
  <c r="BW16" i="23"/>
  <c r="BX16" i="23"/>
  <c r="BY16" i="23"/>
  <c r="BZ16" i="23"/>
  <c r="CA16" i="23"/>
  <c r="CB16" i="23"/>
  <c r="CC16" i="23"/>
  <c r="CD16" i="23"/>
  <c r="CE16" i="23"/>
  <c r="CF16" i="23"/>
  <c r="CH16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W17" i="23"/>
  <c r="X17" i="23"/>
  <c r="Y17" i="23"/>
  <c r="Z17" i="23"/>
  <c r="AA17" i="23"/>
  <c r="AB17" i="23"/>
  <c r="AC17" i="23"/>
  <c r="AD17" i="23"/>
  <c r="AE17" i="23"/>
  <c r="AF17" i="23"/>
  <c r="AG17" i="23"/>
  <c r="AH17" i="23"/>
  <c r="AI17" i="23"/>
  <c r="AJ17" i="23"/>
  <c r="AK17" i="23"/>
  <c r="AL17" i="23"/>
  <c r="AM17" i="23"/>
  <c r="AN17" i="23"/>
  <c r="AO17" i="23"/>
  <c r="AP17" i="23"/>
  <c r="AQ17" i="23"/>
  <c r="AR17" i="23"/>
  <c r="AS17" i="23"/>
  <c r="AT17" i="23"/>
  <c r="AU17" i="23"/>
  <c r="AV17" i="23"/>
  <c r="AW17" i="23"/>
  <c r="AX17" i="23"/>
  <c r="AY17" i="23"/>
  <c r="AZ17" i="23"/>
  <c r="BA17" i="23"/>
  <c r="BB17" i="23"/>
  <c r="BC17" i="23"/>
  <c r="BD17" i="23"/>
  <c r="BE17" i="23"/>
  <c r="BF17" i="23"/>
  <c r="BG17" i="23"/>
  <c r="BH17" i="23"/>
  <c r="BI17" i="23"/>
  <c r="BJ17" i="23"/>
  <c r="BK17" i="23"/>
  <c r="BL17" i="23"/>
  <c r="BM17" i="23"/>
  <c r="BN17" i="23"/>
  <c r="BO17" i="23"/>
  <c r="BP17" i="23"/>
  <c r="BQ17" i="23"/>
  <c r="BR17" i="23"/>
  <c r="BS17" i="23"/>
  <c r="BT17" i="23"/>
  <c r="BU17" i="23"/>
  <c r="BV17" i="23"/>
  <c r="BW17" i="23"/>
  <c r="BX17" i="23"/>
  <c r="BY17" i="23"/>
  <c r="BZ17" i="23"/>
  <c r="CA17" i="23"/>
  <c r="CB17" i="23"/>
  <c r="CC17" i="23"/>
  <c r="CD17" i="23"/>
  <c r="CE17" i="23"/>
  <c r="CF17" i="23"/>
  <c r="CH17" i="23"/>
  <c r="H18" i="23"/>
  <c r="I18" i="23"/>
  <c r="J18" i="23"/>
  <c r="K18" i="23"/>
  <c r="L18" i="23"/>
  <c r="M18" i="23"/>
  <c r="N18" i="23"/>
  <c r="O18" i="23"/>
  <c r="P18" i="23"/>
  <c r="Q18" i="23"/>
  <c r="R18" i="23"/>
  <c r="S18" i="23"/>
  <c r="T18" i="23"/>
  <c r="U18" i="23"/>
  <c r="V18" i="23"/>
  <c r="W18" i="23"/>
  <c r="X18" i="23"/>
  <c r="Y18" i="23"/>
  <c r="Z18" i="23"/>
  <c r="AA18" i="23"/>
  <c r="AB18" i="23"/>
  <c r="AC18" i="23"/>
  <c r="AD18" i="23"/>
  <c r="AE18" i="23"/>
  <c r="AF18" i="23"/>
  <c r="AG18" i="23"/>
  <c r="AH18" i="23"/>
  <c r="AI18" i="23"/>
  <c r="AJ18" i="23"/>
  <c r="AK18" i="23"/>
  <c r="AL18" i="23"/>
  <c r="AM18" i="23"/>
  <c r="AN18" i="23"/>
  <c r="AO18" i="23"/>
  <c r="AP18" i="23"/>
  <c r="AQ18" i="23"/>
  <c r="AR18" i="23"/>
  <c r="AS18" i="23"/>
  <c r="AT18" i="23"/>
  <c r="AU18" i="23"/>
  <c r="AV18" i="23"/>
  <c r="AW18" i="23"/>
  <c r="AX18" i="23"/>
  <c r="AY18" i="23"/>
  <c r="AZ18" i="23"/>
  <c r="BA18" i="23"/>
  <c r="BB18" i="23"/>
  <c r="BC18" i="23"/>
  <c r="BD18" i="23"/>
  <c r="BE18" i="23"/>
  <c r="BF18" i="23"/>
  <c r="BG18" i="23"/>
  <c r="BH18" i="23"/>
  <c r="BI18" i="23"/>
  <c r="BJ18" i="23"/>
  <c r="BK18" i="23"/>
  <c r="BL18" i="23"/>
  <c r="BM18" i="23"/>
  <c r="BN18" i="23"/>
  <c r="BO18" i="23"/>
  <c r="BP18" i="23"/>
  <c r="BQ18" i="23"/>
  <c r="BR18" i="23"/>
  <c r="BS18" i="23"/>
  <c r="BT18" i="23"/>
  <c r="BU18" i="23"/>
  <c r="BV18" i="23"/>
  <c r="BW18" i="23"/>
  <c r="BX18" i="23"/>
  <c r="BY18" i="23"/>
  <c r="BZ18" i="23"/>
  <c r="CA18" i="23"/>
  <c r="CB18" i="23"/>
  <c r="CC18" i="23"/>
  <c r="CD18" i="23"/>
  <c r="CE18" i="23"/>
  <c r="CF18" i="23"/>
  <c r="CH18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Y19" i="23"/>
  <c r="Z19" i="23"/>
  <c r="AA19" i="23"/>
  <c r="AB19" i="23"/>
  <c r="AC19" i="23"/>
  <c r="AD19" i="23"/>
  <c r="AE19" i="23"/>
  <c r="AF19" i="23"/>
  <c r="AG19" i="23"/>
  <c r="AH19" i="23"/>
  <c r="AI19" i="23"/>
  <c r="AJ19" i="23"/>
  <c r="AK19" i="23"/>
  <c r="AL19" i="23"/>
  <c r="AM19" i="23"/>
  <c r="AN19" i="23"/>
  <c r="AO19" i="23"/>
  <c r="AP19" i="23"/>
  <c r="AQ19" i="23"/>
  <c r="AR19" i="23"/>
  <c r="AS19" i="23"/>
  <c r="AT19" i="23"/>
  <c r="AU19" i="23"/>
  <c r="AV19" i="23"/>
  <c r="AW19" i="23"/>
  <c r="AX19" i="23"/>
  <c r="AY19" i="23"/>
  <c r="AZ19" i="23"/>
  <c r="BA19" i="23"/>
  <c r="BB19" i="23"/>
  <c r="BC19" i="23"/>
  <c r="BD19" i="23"/>
  <c r="BE19" i="23"/>
  <c r="BF19" i="23"/>
  <c r="BG19" i="23"/>
  <c r="BH19" i="23"/>
  <c r="BI19" i="23"/>
  <c r="BJ19" i="23"/>
  <c r="BK19" i="23"/>
  <c r="BL19" i="23"/>
  <c r="BM19" i="23"/>
  <c r="BN19" i="23"/>
  <c r="BO19" i="23"/>
  <c r="BP19" i="23"/>
  <c r="BQ19" i="23"/>
  <c r="BR19" i="23"/>
  <c r="BS19" i="23"/>
  <c r="BT19" i="23"/>
  <c r="BU19" i="23"/>
  <c r="BV19" i="23"/>
  <c r="BW19" i="23"/>
  <c r="BX19" i="23"/>
  <c r="BY19" i="23"/>
  <c r="BZ19" i="23"/>
  <c r="CA19" i="23"/>
  <c r="CB19" i="23"/>
  <c r="CC19" i="23"/>
  <c r="CD19" i="23"/>
  <c r="CE19" i="23"/>
  <c r="CF19" i="23"/>
  <c r="CH19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F20" i="23"/>
  <c r="AG20" i="23"/>
  <c r="AH20" i="23"/>
  <c r="AI20" i="23"/>
  <c r="AJ20" i="23"/>
  <c r="AK20" i="23"/>
  <c r="AL20" i="23"/>
  <c r="AM20" i="23"/>
  <c r="AN20" i="23"/>
  <c r="AO20" i="23"/>
  <c r="AP20" i="23"/>
  <c r="AQ20" i="23"/>
  <c r="AR20" i="23"/>
  <c r="AS20" i="23"/>
  <c r="AT20" i="23"/>
  <c r="AU20" i="23"/>
  <c r="AV20" i="23"/>
  <c r="AW20" i="23"/>
  <c r="AX20" i="23"/>
  <c r="AY20" i="23"/>
  <c r="AZ20" i="23"/>
  <c r="BA20" i="23"/>
  <c r="BB20" i="23"/>
  <c r="BC20" i="23"/>
  <c r="BD20" i="23"/>
  <c r="BE20" i="23"/>
  <c r="BF20" i="23"/>
  <c r="BG20" i="23"/>
  <c r="BH20" i="23"/>
  <c r="BI20" i="23"/>
  <c r="BJ20" i="23"/>
  <c r="BK20" i="23"/>
  <c r="BL20" i="23"/>
  <c r="BM20" i="23"/>
  <c r="BN20" i="23"/>
  <c r="BO20" i="23"/>
  <c r="BP20" i="23"/>
  <c r="BQ20" i="23"/>
  <c r="BR20" i="23"/>
  <c r="BS20" i="23"/>
  <c r="BT20" i="23"/>
  <c r="BU20" i="23"/>
  <c r="BV20" i="23"/>
  <c r="BW20" i="23"/>
  <c r="BX20" i="23"/>
  <c r="BY20" i="23"/>
  <c r="BZ20" i="23"/>
  <c r="CA20" i="23"/>
  <c r="CB20" i="23"/>
  <c r="CC20" i="23"/>
  <c r="CD20" i="23"/>
  <c r="CE20" i="23"/>
  <c r="CF20" i="23"/>
  <c r="CH20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AI21" i="23"/>
  <c r="AJ21" i="23"/>
  <c r="AK21" i="23"/>
  <c r="AL21" i="23"/>
  <c r="AM21" i="23"/>
  <c r="AN21" i="23"/>
  <c r="AO21" i="23"/>
  <c r="AP21" i="23"/>
  <c r="AQ21" i="23"/>
  <c r="AR21" i="23"/>
  <c r="AS21" i="23"/>
  <c r="AT21" i="23"/>
  <c r="AU21" i="23"/>
  <c r="AV21" i="23"/>
  <c r="AW21" i="23"/>
  <c r="AX21" i="23"/>
  <c r="AY21" i="23"/>
  <c r="AZ21" i="23"/>
  <c r="BA21" i="23"/>
  <c r="BB21" i="23"/>
  <c r="BC21" i="23"/>
  <c r="BD21" i="23"/>
  <c r="BE21" i="23"/>
  <c r="BF21" i="23"/>
  <c r="BG21" i="23"/>
  <c r="BH21" i="23"/>
  <c r="BI21" i="23"/>
  <c r="BJ21" i="23"/>
  <c r="BK21" i="23"/>
  <c r="BL21" i="23"/>
  <c r="BM21" i="23"/>
  <c r="BN21" i="23"/>
  <c r="BO21" i="23"/>
  <c r="BP21" i="23"/>
  <c r="BQ21" i="23"/>
  <c r="BR21" i="23"/>
  <c r="BS21" i="23"/>
  <c r="BT21" i="23"/>
  <c r="BU21" i="23"/>
  <c r="BV21" i="23"/>
  <c r="BW21" i="23"/>
  <c r="BX21" i="23"/>
  <c r="BY21" i="23"/>
  <c r="BZ21" i="23"/>
  <c r="CA21" i="23"/>
  <c r="CB21" i="23"/>
  <c r="CC21" i="23"/>
  <c r="CD21" i="23"/>
  <c r="CE21" i="23"/>
  <c r="CF21" i="23"/>
  <c r="CH21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W22" i="23"/>
  <c r="X22" i="23"/>
  <c r="Y22" i="23"/>
  <c r="Z22" i="23"/>
  <c r="AA22" i="23"/>
  <c r="AB22" i="23"/>
  <c r="AC22" i="23"/>
  <c r="AD22" i="23"/>
  <c r="AE22" i="23"/>
  <c r="AF22" i="23"/>
  <c r="AG22" i="23"/>
  <c r="AH22" i="23"/>
  <c r="AI22" i="23"/>
  <c r="AJ22" i="23"/>
  <c r="AK22" i="23"/>
  <c r="AL22" i="23"/>
  <c r="AM22" i="23"/>
  <c r="AN22" i="23"/>
  <c r="AO22" i="23"/>
  <c r="AP22" i="23"/>
  <c r="AQ22" i="23"/>
  <c r="AR22" i="23"/>
  <c r="AS22" i="23"/>
  <c r="AT22" i="23"/>
  <c r="AU22" i="23"/>
  <c r="AV22" i="23"/>
  <c r="AW22" i="23"/>
  <c r="AX22" i="23"/>
  <c r="AY22" i="23"/>
  <c r="AZ22" i="23"/>
  <c r="BA22" i="23"/>
  <c r="BB22" i="23"/>
  <c r="BC22" i="23"/>
  <c r="BD22" i="23"/>
  <c r="BE22" i="23"/>
  <c r="BF22" i="23"/>
  <c r="BG22" i="23"/>
  <c r="BH22" i="23"/>
  <c r="BI22" i="23"/>
  <c r="BJ22" i="23"/>
  <c r="BK22" i="23"/>
  <c r="BL22" i="23"/>
  <c r="BM22" i="23"/>
  <c r="BN22" i="23"/>
  <c r="BO22" i="23"/>
  <c r="BP22" i="23"/>
  <c r="BQ22" i="23"/>
  <c r="BR22" i="23"/>
  <c r="BS22" i="23"/>
  <c r="BT22" i="23"/>
  <c r="BU22" i="23"/>
  <c r="BV22" i="23"/>
  <c r="BW22" i="23"/>
  <c r="BX22" i="23"/>
  <c r="BY22" i="23"/>
  <c r="BZ22" i="23"/>
  <c r="CA22" i="23"/>
  <c r="CB22" i="23"/>
  <c r="CC22" i="23"/>
  <c r="CD22" i="23"/>
  <c r="CE22" i="23"/>
  <c r="CF22" i="23"/>
  <c r="CH22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AP23" i="23"/>
  <c r="AQ23" i="23"/>
  <c r="AR23" i="23"/>
  <c r="AS23" i="23"/>
  <c r="AT23" i="23"/>
  <c r="AU23" i="23"/>
  <c r="AV23" i="23"/>
  <c r="AW23" i="23"/>
  <c r="AX23" i="23"/>
  <c r="AY23" i="23"/>
  <c r="AZ23" i="23"/>
  <c r="BA23" i="23"/>
  <c r="BB23" i="23"/>
  <c r="BC23" i="23"/>
  <c r="BD23" i="23"/>
  <c r="BE23" i="23"/>
  <c r="BF23" i="23"/>
  <c r="BG23" i="23"/>
  <c r="BH23" i="23"/>
  <c r="BI23" i="23"/>
  <c r="BJ23" i="23"/>
  <c r="BK23" i="23"/>
  <c r="BL23" i="23"/>
  <c r="BM23" i="23"/>
  <c r="BN23" i="23"/>
  <c r="BO23" i="23"/>
  <c r="BP23" i="23"/>
  <c r="BQ23" i="23"/>
  <c r="BR23" i="23"/>
  <c r="BS23" i="23"/>
  <c r="BT23" i="23"/>
  <c r="BU23" i="23"/>
  <c r="BV23" i="23"/>
  <c r="BW23" i="23"/>
  <c r="BX23" i="23"/>
  <c r="BY23" i="23"/>
  <c r="BZ23" i="23"/>
  <c r="CA23" i="23"/>
  <c r="CB23" i="23"/>
  <c r="CC23" i="23"/>
  <c r="CD23" i="23"/>
  <c r="CE23" i="23"/>
  <c r="CF23" i="23"/>
  <c r="CH23" i="23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AF10" i="22"/>
  <c r="AG10" i="22"/>
  <c r="AH10" i="22"/>
  <c r="AI10" i="22"/>
  <c r="AJ10" i="22"/>
  <c r="AK10" i="22"/>
  <c r="AL10" i="22"/>
  <c r="AM10" i="22"/>
  <c r="AN10" i="22"/>
  <c r="AO10" i="22"/>
  <c r="AP10" i="22"/>
  <c r="AQ10" i="22"/>
  <c r="AR10" i="22"/>
  <c r="AS10" i="22"/>
  <c r="AT10" i="22"/>
  <c r="AU10" i="22"/>
  <c r="AV10" i="22"/>
  <c r="AW10" i="22"/>
  <c r="AX10" i="22"/>
  <c r="AY10" i="22"/>
  <c r="AZ10" i="22"/>
  <c r="BA10" i="22"/>
  <c r="BB10" i="22"/>
  <c r="BC10" i="22"/>
  <c r="BD10" i="22"/>
  <c r="BE10" i="22"/>
  <c r="BF10" i="22"/>
  <c r="BG10" i="22"/>
  <c r="BH10" i="22"/>
  <c r="BI10" i="22"/>
  <c r="BJ10" i="22"/>
  <c r="BK10" i="22"/>
  <c r="BL10" i="22"/>
  <c r="BM10" i="22"/>
  <c r="BN10" i="22"/>
  <c r="BO10" i="22"/>
  <c r="BP10" i="22"/>
  <c r="BQ10" i="22"/>
  <c r="BR10" i="22"/>
  <c r="BS10" i="22"/>
  <c r="BT10" i="22"/>
  <c r="BU10" i="22"/>
  <c r="BV10" i="22"/>
  <c r="BW10" i="22"/>
  <c r="BX10" i="22"/>
  <c r="BY10" i="22"/>
  <c r="BZ10" i="22"/>
  <c r="CA10" i="22"/>
  <c r="CB10" i="22"/>
  <c r="CC10" i="22"/>
  <c r="CD10" i="22"/>
  <c r="CE10" i="22"/>
  <c r="CF10" i="22"/>
  <c r="CG10" i="22"/>
  <c r="CH10" i="22"/>
  <c r="CI10" i="22"/>
  <c r="CJ10" i="22"/>
  <c r="CK10" i="22"/>
  <c r="CL10" i="22"/>
  <c r="CM10" i="22"/>
  <c r="CN10" i="22"/>
  <c r="CO10" i="22"/>
  <c r="CP10" i="22"/>
  <c r="CQ10" i="22"/>
  <c r="CR10" i="22"/>
  <c r="CS10" i="22"/>
  <c r="CT10" i="22"/>
  <c r="CU10" i="22"/>
  <c r="CV10" i="22"/>
  <c r="CW10" i="22"/>
  <c r="CX10" i="22"/>
  <c r="CY10" i="22"/>
  <c r="CZ10" i="22"/>
  <c r="DA10" i="22"/>
  <c r="DB10" i="22"/>
  <c r="DC10" i="22"/>
  <c r="DD10" i="22"/>
  <c r="DE10" i="22"/>
  <c r="DF10" i="22"/>
  <c r="DG10" i="22"/>
  <c r="DH10" i="22"/>
  <c r="DI10" i="22"/>
  <c r="DJ10" i="22"/>
  <c r="DK10" i="22"/>
  <c r="DL10" i="22"/>
  <c r="DM10" i="22"/>
  <c r="DN10" i="22"/>
  <c r="DO10" i="22"/>
  <c r="DP10" i="22"/>
  <c r="DR10" i="22"/>
  <c r="C60" i="20" s="1"/>
  <c r="DS10" i="22"/>
  <c r="DT10" i="22"/>
  <c r="DW10" i="22"/>
  <c r="DX10" i="22"/>
  <c r="EF10" i="22"/>
  <c r="EG10" i="22"/>
  <c r="DY10" i="22"/>
  <c r="DZ10" i="22"/>
  <c r="EA10" i="22"/>
  <c r="EB10" i="22"/>
  <c r="EC10" i="22"/>
  <c r="EE10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AC11" i="22"/>
  <c r="AD11" i="22"/>
  <c r="AE11" i="22"/>
  <c r="AF11" i="22"/>
  <c r="AG11" i="22"/>
  <c r="AH11" i="22"/>
  <c r="AI11" i="22"/>
  <c r="AJ11" i="22"/>
  <c r="AK11" i="22"/>
  <c r="AL11" i="22"/>
  <c r="AM11" i="22"/>
  <c r="AN11" i="22"/>
  <c r="AO11" i="22"/>
  <c r="AP11" i="22"/>
  <c r="AQ11" i="22"/>
  <c r="AR11" i="22"/>
  <c r="AS11" i="22"/>
  <c r="AT11" i="22"/>
  <c r="AU11" i="22"/>
  <c r="AV11" i="22"/>
  <c r="AW11" i="22"/>
  <c r="AX11" i="22"/>
  <c r="AY11" i="22"/>
  <c r="AZ11" i="22"/>
  <c r="BA11" i="22"/>
  <c r="BB11" i="22"/>
  <c r="BC11" i="22"/>
  <c r="BD11" i="22"/>
  <c r="BE11" i="22"/>
  <c r="BF11" i="22"/>
  <c r="BG11" i="22"/>
  <c r="BH11" i="22"/>
  <c r="BI11" i="22"/>
  <c r="BJ11" i="22"/>
  <c r="BK11" i="22"/>
  <c r="BL11" i="22"/>
  <c r="BM11" i="22"/>
  <c r="BN11" i="22"/>
  <c r="BO11" i="22"/>
  <c r="BP11" i="22"/>
  <c r="BQ11" i="22"/>
  <c r="BR11" i="22"/>
  <c r="BS11" i="22"/>
  <c r="BT11" i="22"/>
  <c r="BU11" i="22"/>
  <c r="BV11" i="22"/>
  <c r="BW11" i="22"/>
  <c r="BX11" i="22"/>
  <c r="BY11" i="22"/>
  <c r="BZ11" i="22"/>
  <c r="CA11" i="22"/>
  <c r="CB11" i="22"/>
  <c r="CC11" i="22"/>
  <c r="CD11" i="22"/>
  <c r="CE11" i="22"/>
  <c r="CF11" i="22"/>
  <c r="CG11" i="22"/>
  <c r="CH11" i="22"/>
  <c r="CI11" i="22"/>
  <c r="CJ11" i="22"/>
  <c r="CK11" i="22"/>
  <c r="CL11" i="22"/>
  <c r="CM11" i="22"/>
  <c r="CN11" i="22"/>
  <c r="CO11" i="22"/>
  <c r="CP11" i="22"/>
  <c r="CQ11" i="22"/>
  <c r="CR11" i="22"/>
  <c r="CS11" i="22"/>
  <c r="CT11" i="22"/>
  <c r="CU11" i="22"/>
  <c r="CV11" i="22"/>
  <c r="CW11" i="22"/>
  <c r="CX11" i="22"/>
  <c r="CY11" i="22"/>
  <c r="CZ11" i="22"/>
  <c r="DA11" i="22"/>
  <c r="DB11" i="22"/>
  <c r="DC11" i="22"/>
  <c r="DD11" i="22"/>
  <c r="DE11" i="22"/>
  <c r="DF11" i="22"/>
  <c r="DG11" i="22"/>
  <c r="DH11" i="22"/>
  <c r="DI11" i="22"/>
  <c r="DJ11" i="22"/>
  <c r="DK11" i="22"/>
  <c r="DL11" i="22"/>
  <c r="DM11" i="22"/>
  <c r="DN11" i="22"/>
  <c r="DO11" i="22"/>
  <c r="DP11" i="22"/>
  <c r="DR11" i="22"/>
  <c r="DS11" i="22"/>
  <c r="DT11" i="22"/>
  <c r="DU11" i="22"/>
  <c r="DV11" i="22"/>
  <c r="DW11" i="22"/>
  <c r="DX11" i="22"/>
  <c r="EF11" i="22"/>
  <c r="EG11" i="22"/>
  <c r="DY11" i="22"/>
  <c r="DZ11" i="22"/>
  <c r="EA11" i="22"/>
  <c r="EB11" i="22"/>
  <c r="EC11" i="22"/>
  <c r="EE11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AB12" i="22"/>
  <c r="AC12" i="22"/>
  <c r="AD12" i="22"/>
  <c r="AE12" i="22"/>
  <c r="AF12" i="22"/>
  <c r="AG12" i="22"/>
  <c r="AH12" i="22"/>
  <c r="AI12" i="22"/>
  <c r="AJ12" i="22"/>
  <c r="AK12" i="22"/>
  <c r="AL12" i="22"/>
  <c r="AM12" i="22"/>
  <c r="AN12" i="22"/>
  <c r="AO12" i="22"/>
  <c r="AP12" i="22"/>
  <c r="AQ12" i="22"/>
  <c r="AR12" i="22"/>
  <c r="AS12" i="22"/>
  <c r="AT12" i="22"/>
  <c r="AU12" i="22"/>
  <c r="AV12" i="22"/>
  <c r="AW12" i="22"/>
  <c r="AX12" i="22"/>
  <c r="AY12" i="22"/>
  <c r="AZ12" i="22"/>
  <c r="BA12" i="22"/>
  <c r="BB12" i="22"/>
  <c r="BC12" i="22"/>
  <c r="BD12" i="22"/>
  <c r="BE12" i="22"/>
  <c r="BF12" i="22"/>
  <c r="BG12" i="22"/>
  <c r="BH12" i="22"/>
  <c r="BI12" i="22"/>
  <c r="BJ12" i="22"/>
  <c r="BK12" i="22"/>
  <c r="BL12" i="22"/>
  <c r="BM12" i="22"/>
  <c r="BN12" i="22"/>
  <c r="BO12" i="22"/>
  <c r="BP12" i="22"/>
  <c r="BQ12" i="22"/>
  <c r="BR12" i="22"/>
  <c r="BS12" i="22"/>
  <c r="BT12" i="22"/>
  <c r="BU12" i="22"/>
  <c r="BV12" i="22"/>
  <c r="BW12" i="22"/>
  <c r="BX12" i="22"/>
  <c r="BY12" i="22"/>
  <c r="BZ12" i="22"/>
  <c r="CA12" i="22"/>
  <c r="CB12" i="22"/>
  <c r="CC12" i="22"/>
  <c r="CD12" i="22"/>
  <c r="CE12" i="22"/>
  <c r="CF12" i="22"/>
  <c r="CG12" i="22"/>
  <c r="CH12" i="22"/>
  <c r="CI12" i="22"/>
  <c r="CJ12" i="22"/>
  <c r="CK12" i="22"/>
  <c r="CL12" i="22"/>
  <c r="CM12" i="22"/>
  <c r="CN12" i="22"/>
  <c r="CO12" i="22"/>
  <c r="CP12" i="22"/>
  <c r="CQ12" i="22"/>
  <c r="CR12" i="22"/>
  <c r="CS12" i="22"/>
  <c r="CT12" i="22"/>
  <c r="CU12" i="22"/>
  <c r="CV12" i="22"/>
  <c r="CW12" i="22"/>
  <c r="CX12" i="22"/>
  <c r="CY12" i="22"/>
  <c r="CZ12" i="22"/>
  <c r="DA12" i="22"/>
  <c r="DB12" i="22"/>
  <c r="DC12" i="22"/>
  <c r="DD12" i="22"/>
  <c r="DE12" i="22"/>
  <c r="DF12" i="22"/>
  <c r="DG12" i="22"/>
  <c r="DH12" i="22"/>
  <c r="DI12" i="22"/>
  <c r="DJ12" i="22"/>
  <c r="DK12" i="22"/>
  <c r="DL12" i="22"/>
  <c r="DM12" i="22"/>
  <c r="DN12" i="22"/>
  <c r="DO12" i="22"/>
  <c r="DP12" i="22"/>
  <c r="DR12" i="22"/>
  <c r="DS12" i="22"/>
  <c r="DT12" i="22"/>
  <c r="DU12" i="22"/>
  <c r="DV12" i="22"/>
  <c r="DW12" i="22"/>
  <c r="DX12" i="22"/>
  <c r="EF12" i="22"/>
  <c r="EG12" i="22"/>
  <c r="DY12" i="22"/>
  <c r="DZ12" i="22"/>
  <c r="EA12" i="22"/>
  <c r="EB12" i="22"/>
  <c r="EC12" i="22"/>
  <c r="EE12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AS13" i="22"/>
  <c r="AT13" i="22"/>
  <c r="AU13" i="22"/>
  <c r="AV13" i="22"/>
  <c r="AW13" i="22"/>
  <c r="AX13" i="22"/>
  <c r="AY13" i="22"/>
  <c r="AZ13" i="22"/>
  <c r="BA13" i="22"/>
  <c r="BB13" i="22"/>
  <c r="BC13" i="22"/>
  <c r="BD13" i="22"/>
  <c r="BE13" i="22"/>
  <c r="BF13" i="22"/>
  <c r="BG13" i="22"/>
  <c r="BH13" i="22"/>
  <c r="BI13" i="22"/>
  <c r="BJ13" i="22"/>
  <c r="BK13" i="22"/>
  <c r="BL13" i="22"/>
  <c r="BM13" i="22"/>
  <c r="BN13" i="22"/>
  <c r="BO13" i="22"/>
  <c r="BP13" i="22"/>
  <c r="BQ13" i="22"/>
  <c r="BR13" i="22"/>
  <c r="BS13" i="22"/>
  <c r="BT13" i="22"/>
  <c r="BU13" i="22"/>
  <c r="BV13" i="22"/>
  <c r="BW13" i="22"/>
  <c r="BX13" i="22"/>
  <c r="BY13" i="22"/>
  <c r="BZ13" i="22"/>
  <c r="CA13" i="22"/>
  <c r="CB13" i="22"/>
  <c r="CC13" i="22"/>
  <c r="CD13" i="22"/>
  <c r="CE13" i="22"/>
  <c r="CF13" i="22"/>
  <c r="CG13" i="22"/>
  <c r="CH13" i="22"/>
  <c r="CI13" i="22"/>
  <c r="CJ13" i="22"/>
  <c r="CK13" i="22"/>
  <c r="CL13" i="22"/>
  <c r="CM13" i="22"/>
  <c r="CN13" i="22"/>
  <c r="CO13" i="22"/>
  <c r="CP13" i="22"/>
  <c r="CQ13" i="22"/>
  <c r="CR13" i="22"/>
  <c r="CS13" i="22"/>
  <c r="CT13" i="22"/>
  <c r="CU13" i="22"/>
  <c r="CV13" i="22"/>
  <c r="CW13" i="22"/>
  <c r="CX13" i="22"/>
  <c r="CY13" i="22"/>
  <c r="CZ13" i="22"/>
  <c r="DA13" i="22"/>
  <c r="DB13" i="22"/>
  <c r="DC13" i="22"/>
  <c r="DD13" i="22"/>
  <c r="DE13" i="22"/>
  <c r="DF13" i="22"/>
  <c r="DG13" i="22"/>
  <c r="DH13" i="22"/>
  <c r="DI13" i="22"/>
  <c r="DJ13" i="22"/>
  <c r="DK13" i="22"/>
  <c r="DL13" i="22"/>
  <c r="DM13" i="22"/>
  <c r="DN13" i="22"/>
  <c r="DO13" i="22"/>
  <c r="DP13" i="22"/>
  <c r="DR13" i="22"/>
  <c r="DS13" i="22"/>
  <c r="DT13" i="22"/>
  <c r="DU13" i="22"/>
  <c r="DV13" i="22"/>
  <c r="DW13" i="22"/>
  <c r="DX13" i="22"/>
  <c r="EF13" i="22"/>
  <c r="EG13" i="22"/>
  <c r="DY13" i="22"/>
  <c r="DZ13" i="22"/>
  <c r="EA13" i="22"/>
  <c r="EB13" i="22"/>
  <c r="EC13" i="22"/>
  <c r="EE13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AH14" i="22"/>
  <c r="AI14" i="22"/>
  <c r="AJ14" i="22"/>
  <c r="AK14" i="22"/>
  <c r="AL14" i="22"/>
  <c r="AM14" i="22"/>
  <c r="AN14" i="22"/>
  <c r="AO14" i="22"/>
  <c r="AP14" i="22"/>
  <c r="AQ14" i="22"/>
  <c r="AR14" i="22"/>
  <c r="AS14" i="22"/>
  <c r="AT14" i="22"/>
  <c r="AU14" i="22"/>
  <c r="AV14" i="22"/>
  <c r="AW14" i="22"/>
  <c r="AX14" i="22"/>
  <c r="AY14" i="22"/>
  <c r="AZ14" i="22"/>
  <c r="BA14" i="22"/>
  <c r="BB14" i="22"/>
  <c r="BC14" i="22"/>
  <c r="BD14" i="22"/>
  <c r="BE14" i="22"/>
  <c r="BF14" i="22"/>
  <c r="BG14" i="22"/>
  <c r="BH14" i="22"/>
  <c r="BI14" i="22"/>
  <c r="BJ14" i="22"/>
  <c r="BK14" i="22"/>
  <c r="BL14" i="22"/>
  <c r="BM14" i="22"/>
  <c r="BN14" i="22"/>
  <c r="BO14" i="22"/>
  <c r="BP14" i="22"/>
  <c r="BQ14" i="22"/>
  <c r="BR14" i="22"/>
  <c r="BS14" i="22"/>
  <c r="BT14" i="22"/>
  <c r="BU14" i="22"/>
  <c r="BV14" i="22"/>
  <c r="BW14" i="22"/>
  <c r="BX14" i="22"/>
  <c r="BY14" i="22"/>
  <c r="BZ14" i="22"/>
  <c r="CA14" i="22"/>
  <c r="CB14" i="22"/>
  <c r="CC14" i="22"/>
  <c r="CD14" i="22"/>
  <c r="CE14" i="22"/>
  <c r="CF14" i="22"/>
  <c r="CG14" i="22"/>
  <c r="CH14" i="22"/>
  <c r="CI14" i="22"/>
  <c r="CJ14" i="22"/>
  <c r="CK14" i="22"/>
  <c r="CL14" i="22"/>
  <c r="CM14" i="22"/>
  <c r="CN14" i="22"/>
  <c r="CO14" i="22"/>
  <c r="CP14" i="22"/>
  <c r="CQ14" i="22"/>
  <c r="CR14" i="22"/>
  <c r="CS14" i="22"/>
  <c r="CT14" i="22"/>
  <c r="CU14" i="22"/>
  <c r="CV14" i="22"/>
  <c r="CW14" i="22"/>
  <c r="CX14" i="22"/>
  <c r="CY14" i="22"/>
  <c r="CZ14" i="22"/>
  <c r="DA14" i="22"/>
  <c r="DB14" i="22"/>
  <c r="DC14" i="22"/>
  <c r="DD14" i="22"/>
  <c r="DE14" i="22"/>
  <c r="DF14" i="22"/>
  <c r="DG14" i="22"/>
  <c r="DH14" i="22"/>
  <c r="DI14" i="22"/>
  <c r="DJ14" i="22"/>
  <c r="DK14" i="22"/>
  <c r="DL14" i="22"/>
  <c r="DM14" i="22"/>
  <c r="DN14" i="22"/>
  <c r="DO14" i="22"/>
  <c r="DP14" i="22"/>
  <c r="DR14" i="22"/>
  <c r="DS14" i="22"/>
  <c r="DT14" i="22"/>
  <c r="DU14" i="22"/>
  <c r="DV14" i="22"/>
  <c r="DW14" i="22"/>
  <c r="DX14" i="22"/>
  <c r="EF14" i="22"/>
  <c r="EG14" i="22"/>
  <c r="DY14" i="22"/>
  <c r="DZ14" i="22"/>
  <c r="EA14" i="22"/>
  <c r="EB14" i="22"/>
  <c r="EC14" i="22"/>
  <c r="EE14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F15" i="22"/>
  <c r="AG15" i="22"/>
  <c r="AH15" i="22"/>
  <c r="AI15" i="22"/>
  <c r="AJ15" i="22"/>
  <c r="AK15" i="22"/>
  <c r="AL15" i="22"/>
  <c r="AM15" i="22"/>
  <c r="AN15" i="22"/>
  <c r="AO15" i="22"/>
  <c r="AP15" i="22"/>
  <c r="AQ15" i="22"/>
  <c r="AR15" i="22"/>
  <c r="AS15" i="22"/>
  <c r="AT15" i="22"/>
  <c r="AU15" i="22"/>
  <c r="AV15" i="22"/>
  <c r="AW15" i="22"/>
  <c r="AX15" i="22"/>
  <c r="AY15" i="22"/>
  <c r="AZ15" i="22"/>
  <c r="BA15" i="22"/>
  <c r="BB15" i="22"/>
  <c r="BC15" i="22"/>
  <c r="BD15" i="22"/>
  <c r="BE15" i="22"/>
  <c r="BF15" i="22"/>
  <c r="BG15" i="22"/>
  <c r="BH15" i="22"/>
  <c r="BI15" i="22"/>
  <c r="BJ15" i="22"/>
  <c r="BK15" i="22"/>
  <c r="BL15" i="22"/>
  <c r="BM15" i="22"/>
  <c r="BN15" i="22"/>
  <c r="BO15" i="22"/>
  <c r="BP15" i="22"/>
  <c r="BQ15" i="22"/>
  <c r="BR15" i="22"/>
  <c r="BS15" i="22"/>
  <c r="BT15" i="22"/>
  <c r="BU15" i="22"/>
  <c r="BV15" i="22"/>
  <c r="BW15" i="22"/>
  <c r="BX15" i="22"/>
  <c r="BY15" i="22"/>
  <c r="BZ15" i="22"/>
  <c r="CA15" i="22"/>
  <c r="CB15" i="22"/>
  <c r="CC15" i="22"/>
  <c r="CD15" i="22"/>
  <c r="CE15" i="22"/>
  <c r="CF15" i="22"/>
  <c r="CG15" i="22"/>
  <c r="CH15" i="22"/>
  <c r="CI15" i="22"/>
  <c r="CJ15" i="22"/>
  <c r="CK15" i="22"/>
  <c r="CL15" i="22"/>
  <c r="CM15" i="22"/>
  <c r="CN15" i="22"/>
  <c r="CO15" i="22"/>
  <c r="CP15" i="22"/>
  <c r="CQ15" i="22"/>
  <c r="CR15" i="22"/>
  <c r="CS15" i="22"/>
  <c r="CT15" i="22"/>
  <c r="CU15" i="22"/>
  <c r="CV15" i="22"/>
  <c r="CW15" i="22"/>
  <c r="CX15" i="22"/>
  <c r="CY15" i="22"/>
  <c r="CZ15" i="22"/>
  <c r="DA15" i="22"/>
  <c r="DB15" i="22"/>
  <c r="DC15" i="22"/>
  <c r="DD15" i="22"/>
  <c r="DE15" i="22"/>
  <c r="DF15" i="22"/>
  <c r="DG15" i="22"/>
  <c r="DH15" i="22"/>
  <c r="DI15" i="22"/>
  <c r="DJ15" i="22"/>
  <c r="DK15" i="22"/>
  <c r="DL15" i="22"/>
  <c r="DM15" i="22"/>
  <c r="DN15" i="22"/>
  <c r="DO15" i="22"/>
  <c r="DP15" i="22"/>
  <c r="DR15" i="22"/>
  <c r="DS15" i="22"/>
  <c r="DT15" i="22"/>
  <c r="DU15" i="22"/>
  <c r="DV15" i="22"/>
  <c r="DW15" i="22"/>
  <c r="DX15" i="22"/>
  <c r="EF15" i="22"/>
  <c r="EG15" i="22"/>
  <c r="DY15" i="22"/>
  <c r="DZ15" i="22"/>
  <c r="EA15" i="22"/>
  <c r="EB15" i="22"/>
  <c r="EC15" i="22"/>
  <c r="EE15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AS16" i="22"/>
  <c r="AT16" i="22"/>
  <c r="AU16" i="22"/>
  <c r="AV16" i="22"/>
  <c r="AW16" i="22"/>
  <c r="AX16" i="22"/>
  <c r="AY16" i="22"/>
  <c r="AZ16" i="22"/>
  <c r="BA16" i="22"/>
  <c r="BB16" i="22"/>
  <c r="BC16" i="22"/>
  <c r="BD16" i="22"/>
  <c r="BE16" i="22"/>
  <c r="BF16" i="22"/>
  <c r="BG16" i="22"/>
  <c r="BH16" i="22"/>
  <c r="BI16" i="22"/>
  <c r="BJ16" i="22"/>
  <c r="BK16" i="22"/>
  <c r="BL16" i="22"/>
  <c r="BM16" i="22"/>
  <c r="BN16" i="22"/>
  <c r="BO16" i="22"/>
  <c r="BP16" i="22"/>
  <c r="BQ16" i="22"/>
  <c r="BR16" i="22"/>
  <c r="BS16" i="22"/>
  <c r="BT16" i="22"/>
  <c r="BU16" i="22"/>
  <c r="BV16" i="22"/>
  <c r="BW16" i="22"/>
  <c r="BX16" i="22"/>
  <c r="BY16" i="22"/>
  <c r="BZ16" i="22"/>
  <c r="CA16" i="22"/>
  <c r="CB16" i="22"/>
  <c r="CC16" i="22"/>
  <c r="CD16" i="22"/>
  <c r="CE16" i="22"/>
  <c r="CF16" i="22"/>
  <c r="CG16" i="22"/>
  <c r="CH16" i="22"/>
  <c r="CI16" i="22"/>
  <c r="CJ16" i="22"/>
  <c r="CK16" i="22"/>
  <c r="CL16" i="22"/>
  <c r="CM16" i="22"/>
  <c r="CN16" i="22"/>
  <c r="CO16" i="22"/>
  <c r="CP16" i="22"/>
  <c r="CQ16" i="22"/>
  <c r="CR16" i="22"/>
  <c r="CS16" i="22"/>
  <c r="CT16" i="22"/>
  <c r="CU16" i="22"/>
  <c r="CV16" i="22"/>
  <c r="CW16" i="22"/>
  <c r="CX16" i="22"/>
  <c r="CY16" i="22"/>
  <c r="CZ16" i="22"/>
  <c r="DA16" i="22"/>
  <c r="DB16" i="22"/>
  <c r="DC16" i="22"/>
  <c r="DD16" i="22"/>
  <c r="DE16" i="22"/>
  <c r="DF16" i="22"/>
  <c r="DG16" i="22"/>
  <c r="DH16" i="22"/>
  <c r="DI16" i="22"/>
  <c r="DJ16" i="22"/>
  <c r="DK16" i="22"/>
  <c r="DL16" i="22"/>
  <c r="DM16" i="22"/>
  <c r="DN16" i="22"/>
  <c r="DO16" i="22"/>
  <c r="DP16" i="22"/>
  <c r="DR16" i="22"/>
  <c r="DS16" i="22"/>
  <c r="DT16" i="22"/>
  <c r="DU16" i="22"/>
  <c r="DV16" i="22"/>
  <c r="DW16" i="22"/>
  <c r="DX16" i="22"/>
  <c r="EF16" i="22"/>
  <c r="EG16" i="22"/>
  <c r="DY16" i="22"/>
  <c r="DZ16" i="22"/>
  <c r="EA16" i="22"/>
  <c r="EB16" i="22"/>
  <c r="EC16" i="22"/>
  <c r="EE16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U17" i="22"/>
  <c r="V17" i="22"/>
  <c r="W17" i="22"/>
  <c r="X17" i="22"/>
  <c r="Y17" i="22"/>
  <c r="Z17" i="22"/>
  <c r="AA17" i="22"/>
  <c r="AB17" i="22"/>
  <c r="AC17" i="22"/>
  <c r="AD17" i="22"/>
  <c r="AE17" i="22"/>
  <c r="AF17" i="22"/>
  <c r="AG17" i="22"/>
  <c r="AH17" i="22"/>
  <c r="AI17" i="22"/>
  <c r="AJ17" i="22"/>
  <c r="AK17" i="22"/>
  <c r="AL17" i="22"/>
  <c r="AM17" i="22"/>
  <c r="AN17" i="22"/>
  <c r="AO17" i="22"/>
  <c r="AP17" i="22"/>
  <c r="AQ17" i="22"/>
  <c r="AR17" i="22"/>
  <c r="AS17" i="22"/>
  <c r="AT17" i="22"/>
  <c r="AU17" i="22"/>
  <c r="AV17" i="22"/>
  <c r="AW17" i="22"/>
  <c r="AX17" i="22"/>
  <c r="AY17" i="22"/>
  <c r="AZ17" i="22"/>
  <c r="BA17" i="22"/>
  <c r="BB17" i="22"/>
  <c r="BC17" i="22"/>
  <c r="BD17" i="22"/>
  <c r="BE17" i="22"/>
  <c r="BF17" i="22"/>
  <c r="BG17" i="22"/>
  <c r="BH17" i="22"/>
  <c r="BI17" i="22"/>
  <c r="BJ17" i="22"/>
  <c r="BK17" i="22"/>
  <c r="BL17" i="22"/>
  <c r="BM17" i="22"/>
  <c r="BN17" i="22"/>
  <c r="BO17" i="22"/>
  <c r="BP17" i="22"/>
  <c r="BQ17" i="22"/>
  <c r="BR17" i="22"/>
  <c r="BS17" i="22"/>
  <c r="BT17" i="22"/>
  <c r="BU17" i="22"/>
  <c r="BV17" i="22"/>
  <c r="BW17" i="22"/>
  <c r="BX17" i="22"/>
  <c r="BY17" i="22"/>
  <c r="BZ17" i="22"/>
  <c r="CA17" i="22"/>
  <c r="CB17" i="22"/>
  <c r="CC17" i="22"/>
  <c r="CD17" i="22"/>
  <c r="CE17" i="22"/>
  <c r="CF17" i="22"/>
  <c r="CG17" i="22"/>
  <c r="CH17" i="22"/>
  <c r="CI17" i="22"/>
  <c r="CJ17" i="22"/>
  <c r="CK17" i="22"/>
  <c r="CL17" i="22"/>
  <c r="CM17" i="22"/>
  <c r="CN17" i="22"/>
  <c r="CO17" i="22"/>
  <c r="CP17" i="22"/>
  <c r="CQ17" i="22"/>
  <c r="CR17" i="22"/>
  <c r="CS17" i="22"/>
  <c r="CT17" i="22"/>
  <c r="CU17" i="22"/>
  <c r="CV17" i="22"/>
  <c r="CW17" i="22"/>
  <c r="CX17" i="22"/>
  <c r="CY17" i="22"/>
  <c r="CZ17" i="22"/>
  <c r="DA17" i="22"/>
  <c r="DB17" i="22"/>
  <c r="DC17" i="22"/>
  <c r="DD17" i="22"/>
  <c r="DE17" i="22"/>
  <c r="DF17" i="22"/>
  <c r="DG17" i="22"/>
  <c r="DH17" i="22"/>
  <c r="DI17" i="22"/>
  <c r="DJ17" i="22"/>
  <c r="DK17" i="22"/>
  <c r="DL17" i="22"/>
  <c r="DM17" i="22"/>
  <c r="DN17" i="22"/>
  <c r="DO17" i="22"/>
  <c r="DP17" i="22"/>
  <c r="DR17" i="22"/>
  <c r="DS17" i="22"/>
  <c r="DT17" i="22"/>
  <c r="DU17" i="22"/>
  <c r="DV17" i="22"/>
  <c r="DW17" i="22"/>
  <c r="DX17" i="22"/>
  <c r="EF17" i="22"/>
  <c r="EG17" i="22"/>
  <c r="DY17" i="22"/>
  <c r="DZ17" i="22"/>
  <c r="EA17" i="22"/>
  <c r="EB17" i="22"/>
  <c r="EC17" i="22"/>
  <c r="EE17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U18" i="22"/>
  <c r="V18" i="22"/>
  <c r="W18" i="22"/>
  <c r="X18" i="22"/>
  <c r="Y18" i="22"/>
  <c r="Z18" i="22"/>
  <c r="AA18" i="22"/>
  <c r="AB18" i="22"/>
  <c r="AC18" i="22"/>
  <c r="AD18" i="22"/>
  <c r="AE18" i="22"/>
  <c r="AF18" i="22"/>
  <c r="AG18" i="22"/>
  <c r="AH18" i="22"/>
  <c r="AI18" i="22"/>
  <c r="AJ18" i="22"/>
  <c r="AK18" i="22"/>
  <c r="AL18" i="22"/>
  <c r="AM18" i="22"/>
  <c r="AN18" i="22"/>
  <c r="AO18" i="22"/>
  <c r="AP18" i="22"/>
  <c r="AQ18" i="22"/>
  <c r="AR18" i="22"/>
  <c r="AS18" i="22"/>
  <c r="AT18" i="22"/>
  <c r="AU18" i="22"/>
  <c r="AV18" i="22"/>
  <c r="AW18" i="22"/>
  <c r="AX18" i="22"/>
  <c r="AY18" i="22"/>
  <c r="AZ18" i="22"/>
  <c r="BA18" i="22"/>
  <c r="BB18" i="22"/>
  <c r="BC18" i="22"/>
  <c r="BD18" i="22"/>
  <c r="BE18" i="22"/>
  <c r="BF18" i="22"/>
  <c r="BG18" i="22"/>
  <c r="BH18" i="22"/>
  <c r="BI18" i="22"/>
  <c r="BJ18" i="22"/>
  <c r="BK18" i="22"/>
  <c r="BL18" i="22"/>
  <c r="BM18" i="22"/>
  <c r="BN18" i="22"/>
  <c r="BO18" i="22"/>
  <c r="BP18" i="22"/>
  <c r="BQ18" i="22"/>
  <c r="BR18" i="22"/>
  <c r="BS18" i="22"/>
  <c r="BT18" i="22"/>
  <c r="BU18" i="22"/>
  <c r="BV18" i="22"/>
  <c r="BW18" i="22"/>
  <c r="BX18" i="22"/>
  <c r="BY18" i="22"/>
  <c r="BZ18" i="22"/>
  <c r="CA18" i="22"/>
  <c r="CB18" i="22"/>
  <c r="CC18" i="22"/>
  <c r="CD18" i="22"/>
  <c r="CE18" i="22"/>
  <c r="CF18" i="22"/>
  <c r="CG18" i="22"/>
  <c r="CH18" i="22"/>
  <c r="CI18" i="22"/>
  <c r="CJ18" i="22"/>
  <c r="CK18" i="22"/>
  <c r="CL18" i="22"/>
  <c r="CM18" i="22"/>
  <c r="CN18" i="22"/>
  <c r="CO18" i="22"/>
  <c r="CP18" i="22"/>
  <c r="CQ18" i="22"/>
  <c r="CR18" i="22"/>
  <c r="CS18" i="22"/>
  <c r="CT18" i="22"/>
  <c r="CU18" i="22"/>
  <c r="CV18" i="22"/>
  <c r="CW18" i="22"/>
  <c r="CX18" i="22"/>
  <c r="CY18" i="22"/>
  <c r="CZ18" i="22"/>
  <c r="DA18" i="22"/>
  <c r="DB18" i="22"/>
  <c r="DC18" i="22"/>
  <c r="DD18" i="22"/>
  <c r="DE18" i="22"/>
  <c r="DF18" i="22"/>
  <c r="DG18" i="22"/>
  <c r="DH18" i="22"/>
  <c r="DI18" i="22"/>
  <c r="DJ18" i="22"/>
  <c r="DK18" i="22"/>
  <c r="DL18" i="22"/>
  <c r="DM18" i="22"/>
  <c r="DN18" i="22"/>
  <c r="DO18" i="22"/>
  <c r="DP18" i="22"/>
  <c r="DR18" i="22"/>
  <c r="DS18" i="22"/>
  <c r="DT18" i="22"/>
  <c r="DU18" i="22"/>
  <c r="DV18" i="22"/>
  <c r="DW18" i="22"/>
  <c r="DX18" i="22"/>
  <c r="EF18" i="22"/>
  <c r="EG18" i="22"/>
  <c r="DY18" i="22"/>
  <c r="DZ18" i="22"/>
  <c r="EA18" i="22"/>
  <c r="EB18" i="22"/>
  <c r="EC18" i="22"/>
  <c r="EE18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AA19" i="22"/>
  <c r="AB19" i="22"/>
  <c r="AC19" i="22"/>
  <c r="AD19" i="22"/>
  <c r="AE19" i="22"/>
  <c r="AF19" i="22"/>
  <c r="AG19" i="22"/>
  <c r="AH19" i="22"/>
  <c r="AI19" i="22"/>
  <c r="AJ19" i="22"/>
  <c r="AK19" i="22"/>
  <c r="AL19" i="22"/>
  <c r="AM19" i="22"/>
  <c r="AN19" i="22"/>
  <c r="AO19" i="22"/>
  <c r="AP19" i="22"/>
  <c r="AQ19" i="22"/>
  <c r="AR19" i="22"/>
  <c r="AS19" i="22"/>
  <c r="AT19" i="22"/>
  <c r="AU19" i="22"/>
  <c r="AV19" i="22"/>
  <c r="AW19" i="22"/>
  <c r="AX19" i="22"/>
  <c r="AY19" i="22"/>
  <c r="AZ19" i="22"/>
  <c r="BA19" i="22"/>
  <c r="BB19" i="22"/>
  <c r="BC19" i="22"/>
  <c r="BD19" i="22"/>
  <c r="BE19" i="22"/>
  <c r="BF19" i="22"/>
  <c r="BG19" i="22"/>
  <c r="BH19" i="22"/>
  <c r="BI19" i="22"/>
  <c r="BJ19" i="22"/>
  <c r="BK19" i="22"/>
  <c r="BL19" i="22"/>
  <c r="BM19" i="22"/>
  <c r="BN19" i="22"/>
  <c r="BO19" i="22"/>
  <c r="BP19" i="22"/>
  <c r="BQ19" i="22"/>
  <c r="BR19" i="22"/>
  <c r="BS19" i="22"/>
  <c r="BT19" i="22"/>
  <c r="BU19" i="22"/>
  <c r="BV19" i="22"/>
  <c r="BW19" i="22"/>
  <c r="BX19" i="22"/>
  <c r="BY19" i="22"/>
  <c r="BZ19" i="22"/>
  <c r="CA19" i="22"/>
  <c r="CB19" i="22"/>
  <c r="CC19" i="22"/>
  <c r="CD19" i="22"/>
  <c r="CE19" i="22"/>
  <c r="CF19" i="22"/>
  <c r="CG19" i="22"/>
  <c r="CH19" i="22"/>
  <c r="CI19" i="22"/>
  <c r="CJ19" i="22"/>
  <c r="CK19" i="22"/>
  <c r="CL19" i="22"/>
  <c r="CM19" i="22"/>
  <c r="CN19" i="22"/>
  <c r="CO19" i="22"/>
  <c r="CP19" i="22"/>
  <c r="CQ19" i="22"/>
  <c r="CR19" i="22"/>
  <c r="CS19" i="22"/>
  <c r="CT19" i="22"/>
  <c r="CU19" i="22"/>
  <c r="CV19" i="22"/>
  <c r="CW19" i="22"/>
  <c r="CX19" i="22"/>
  <c r="CY19" i="22"/>
  <c r="CZ19" i="22"/>
  <c r="DA19" i="22"/>
  <c r="DB19" i="22"/>
  <c r="DC19" i="22"/>
  <c r="DD19" i="22"/>
  <c r="DE19" i="22"/>
  <c r="DF19" i="22"/>
  <c r="DG19" i="22"/>
  <c r="DH19" i="22"/>
  <c r="DI19" i="22"/>
  <c r="DJ19" i="22"/>
  <c r="DK19" i="22"/>
  <c r="DL19" i="22"/>
  <c r="DM19" i="22"/>
  <c r="DN19" i="22"/>
  <c r="DO19" i="22"/>
  <c r="DP19" i="22"/>
  <c r="DR19" i="22"/>
  <c r="DS19" i="22"/>
  <c r="DT19" i="22"/>
  <c r="DU19" i="22"/>
  <c r="DV19" i="22"/>
  <c r="DW19" i="22"/>
  <c r="DX19" i="22"/>
  <c r="EF19" i="22"/>
  <c r="EG19" i="22"/>
  <c r="DY19" i="22"/>
  <c r="DZ19" i="22"/>
  <c r="EA19" i="22"/>
  <c r="EB19" i="22"/>
  <c r="EC19" i="22"/>
  <c r="EE19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Q20" i="22"/>
  <c r="AR20" i="22"/>
  <c r="AS20" i="22"/>
  <c r="AT20" i="22"/>
  <c r="AU20" i="22"/>
  <c r="AV20" i="22"/>
  <c r="AW20" i="22"/>
  <c r="AX20" i="22"/>
  <c r="AY20" i="22"/>
  <c r="AZ20" i="22"/>
  <c r="BA20" i="22"/>
  <c r="BB20" i="22"/>
  <c r="BC20" i="22"/>
  <c r="BD20" i="22"/>
  <c r="BE20" i="22"/>
  <c r="BF20" i="22"/>
  <c r="BG20" i="22"/>
  <c r="BH20" i="22"/>
  <c r="BI20" i="22"/>
  <c r="BJ20" i="22"/>
  <c r="BK20" i="22"/>
  <c r="BL20" i="22"/>
  <c r="BM20" i="22"/>
  <c r="BN20" i="22"/>
  <c r="BO20" i="22"/>
  <c r="BP20" i="22"/>
  <c r="BQ20" i="22"/>
  <c r="BR20" i="22"/>
  <c r="BS20" i="22"/>
  <c r="BT20" i="22"/>
  <c r="BU20" i="22"/>
  <c r="BV20" i="22"/>
  <c r="BW20" i="22"/>
  <c r="BX20" i="22"/>
  <c r="BY20" i="22"/>
  <c r="BZ20" i="22"/>
  <c r="CA20" i="22"/>
  <c r="CB20" i="22"/>
  <c r="CC20" i="22"/>
  <c r="CD20" i="22"/>
  <c r="CE20" i="22"/>
  <c r="CF20" i="22"/>
  <c r="CG20" i="22"/>
  <c r="CH20" i="22"/>
  <c r="CI20" i="22"/>
  <c r="CJ20" i="22"/>
  <c r="CK20" i="22"/>
  <c r="CL20" i="22"/>
  <c r="CM20" i="22"/>
  <c r="CN20" i="22"/>
  <c r="CO20" i="22"/>
  <c r="CP20" i="22"/>
  <c r="CQ20" i="22"/>
  <c r="CR20" i="22"/>
  <c r="CS20" i="22"/>
  <c r="CT20" i="22"/>
  <c r="CU20" i="22"/>
  <c r="CV20" i="22"/>
  <c r="CW20" i="22"/>
  <c r="CX20" i="22"/>
  <c r="CY20" i="22"/>
  <c r="CZ20" i="22"/>
  <c r="DA20" i="22"/>
  <c r="DB20" i="22"/>
  <c r="DC20" i="22"/>
  <c r="DD20" i="22"/>
  <c r="DE20" i="22"/>
  <c r="DF20" i="22"/>
  <c r="DG20" i="22"/>
  <c r="DH20" i="22"/>
  <c r="DI20" i="22"/>
  <c r="DJ20" i="22"/>
  <c r="DK20" i="22"/>
  <c r="DL20" i="22"/>
  <c r="DM20" i="22"/>
  <c r="DN20" i="22"/>
  <c r="DO20" i="22"/>
  <c r="DP20" i="22"/>
  <c r="DR20" i="22"/>
  <c r="DS20" i="22"/>
  <c r="DT20" i="22"/>
  <c r="DU20" i="22"/>
  <c r="DV20" i="22"/>
  <c r="DW20" i="22"/>
  <c r="DX20" i="22"/>
  <c r="EF20" i="22"/>
  <c r="EG20" i="22"/>
  <c r="DY20" i="22"/>
  <c r="DZ20" i="22"/>
  <c r="EA20" i="22"/>
  <c r="EB20" i="22"/>
  <c r="EC20" i="22"/>
  <c r="EE20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U21" i="22"/>
  <c r="V21" i="22"/>
  <c r="W21" i="22"/>
  <c r="X21" i="22"/>
  <c r="Y21" i="22"/>
  <c r="Z21" i="22"/>
  <c r="AA21" i="22"/>
  <c r="AB21" i="22"/>
  <c r="AC21" i="22"/>
  <c r="AD21" i="22"/>
  <c r="AE21" i="22"/>
  <c r="AF21" i="22"/>
  <c r="AG21" i="22"/>
  <c r="AH21" i="22"/>
  <c r="AI21" i="22"/>
  <c r="AJ21" i="22"/>
  <c r="AK21" i="22"/>
  <c r="AL21" i="22"/>
  <c r="AM21" i="22"/>
  <c r="AN21" i="22"/>
  <c r="AO21" i="22"/>
  <c r="AP21" i="22"/>
  <c r="AQ21" i="22"/>
  <c r="AR21" i="22"/>
  <c r="AS21" i="22"/>
  <c r="AT21" i="22"/>
  <c r="AU21" i="22"/>
  <c r="AV21" i="22"/>
  <c r="AW21" i="22"/>
  <c r="AX21" i="22"/>
  <c r="AY21" i="22"/>
  <c r="AZ21" i="22"/>
  <c r="BA21" i="22"/>
  <c r="BB21" i="22"/>
  <c r="BC21" i="22"/>
  <c r="BD21" i="22"/>
  <c r="BE21" i="22"/>
  <c r="BF21" i="22"/>
  <c r="BG21" i="22"/>
  <c r="BH21" i="22"/>
  <c r="BI21" i="22"/>
  <c r="BJ21" i="22"/>
  <c r="BK21" i="22"/>
  <c r="BL21" i="22"/>
  <c r="BM21" i="22"/>
  <c r="BN21" i="22"/>
  <c r="BO21" i="22"/>
  <c r="BP21" i="22"/>
  <c r="BQ21" i="22"/>
  <c r="BR21" i="22"/>
  <c r="BS21" i="22"/>
  <c r="BT21" i="22"/>
  <c r="BU21" i="22"/>
  <c r="BV21" i="22"/>
  <c r="BW21" i="22"/>
  <c r="BX21" i="22"/>
  <c r="BY21" i="22"/>
  <c r="BZ21" i="22"/>
  <c r="CA21" i="22"/>
  <c r="CB21" i="22"/>
  <c r="CC21" i="22"/>
  <c r="CD21" i="22"/>
  <c r="CE21" i="22"/>
  <c r="CF21" i="22"/>
  <c r="CG21" i="22"/>
  <c r="CH21" i="22"/>
  <c r="CI21" i="22"/>
  <c r="CJ21" i="22"/>
  <c r="CK21" i="22"/>
  <c r="CL21" i="22"/>
  <c r="CM21" i="22"/>
  <c r="CN21" i="22"/>
  <c r="CO21" i="22"/>
  <c r="CP21" i="22"/>
  <c r="CQ21" i="22"/>
  <c r="CR21" i="22"/>
  <c r="CS21" i="22"/>
  <c r="CT21" i="22"/>
  <c r="CU21" i="22"/>
  <c r="CV21" i="22"/>
  <c r="CW21" i="22"/>
  <c r="CX21" i="22"/>
  <c r="CY21" i="22"/>
  <c r="CZ21" i="22"/>
  <c r="DA21" i="22"/>
  <c r="DB21" i="22"/>
  <c r="DC21" i="22"/>
  <c r="DD21" i="22"/>
  <c r="DE21" i="22"/>
  <c r="DF21" i="22"/>
  <c r="DG21" i="22"/>
  <c r="DH21" i="22"/>
  <c r="DI21" i="22"/>
  <c r="DJ21" i="22"/>
  <c r="DK21" i="22"/>
  <c r="DL21" i="22"/>
  <c r="DM21" i="22"/>
  <c r="DN21" i="22"/>
  <c r="DO21" i="22"/>
  <c r="DP21" i="22"/>
  <c r="DR21" i="22"/>
  <c r="DT21" i="22"/>
  <c r="DU21" i="22"/>
  <c r="DV21" i="22"/>
  <c r="DW21" i="22"/>
  <c r="DX21" i="22"/>
  <c r="EF21" i="22"/>
  <c r="EG21" i="22"/>
  <c r="DY21" i="22"/>
  <c r="DZ21" i="22"/>
  <c r="EA21" i="22"/>
  <c r="EB21" i="22"/>
  <c r="EC21" i="22"/>
  <c r="EE21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Z22" i="22"/>
  <c r="AA22" i="22"/>
  <c r="AB22" i="22"/>
  <c r="AC22" i="22"/>
  <c r="AD22" i="22"/>
  <c r="AE22" i="22"/>
  <c r="AF22" i="22"/>
  <c r="AG22" i="22"/>
  <c r="AH22" i="22"/>
  <c r="AI22" i="22"/>
  <c r="AJ22" i="22"/>
  <c r="AK22" i="22"/>
  <c r="AL22" i="22"/>
  <c r="AM22" i="22"/>
  <c r="AN22" i="22"/>
  <c r="AO22" i="22"/>
  <c r="AP22" i="22"/>
  <c r="AQ22" i="22"/>
  <c r="AR22" i="22"/>
  <c r="AS22" i="22"/>
  <c r="AT22" i="22"/>
  <c r="AU22" i="22"/>
  <c r="AV22" i="22"/>
  <c r="AW22" i="22"/>
  <c r="AX22" i="22"/>
  <c r="AY22" i="22"/>
  <c r="AZ22" i="22"/>
  <c r="BA22" i="22"/>
  <c r="BB22" i="22"/>
  <c r="BC22" i="22"/>
  <c r="BD22" i="22"/>
  <c r="BE22" i="22"/>
  <c r="BF22" i="22"/>
  <c r="BG22" i="22"/>
  <c r="BH22" i="22"/>
  <c r="BI22" i="22"/>
  <c r="BJ22" i="22"/>
  <c r="BK22" i="22"/>
  <c r="BL22" i="22"/>
  <c r="BM22" i="22"/>
  <c r="BN22" i="22"/>
  <c r="BO22" i="22"/>
  <c r="BP22" i="22"/>
  <c r="BQ22" i="22"/>
  <c r="BR22" i="22"/>
  <c r="BS22" i="22"/>
  <c r="BT22" i="22"/>
  <c r="BU22" i="22"/>
  <c r="BV22" i="22"/>
  <c r="BW22" i="22"/>
  <c r="BX22" i="22"/>
  <c r="BY22" i="22"/>
  <c r="BZ22" i="22"/>
  <c r="CA22" i="22"/>
  <c r="CB22" i="22"/>
  <c r="CC22" i="22"/>
  <c r="CD22" i="22"/>
  <c r="CE22" i="22"/>
  <c r="CF22" i="22"/>
  <c r="CG22" i="22"/>
  <c r="CH22" i="22"/>
  <c r="CI22" i="22"/>
  <c r="CJ22" i="22"/>
  <c r="CK22" i="22"/>
  <c r="CL22" i="22"/>
  <c r="CM22" i="22"/>
  <c r="CN22" i="22"/>
  <c r="CO22" i="22"/>
  <c r="CP22" i="22"/>
  <c r="CQ22" i="22"/>
  <c r="CR22" i="22"/>
  <c r="CS22" i="22"/>
  <c r="CT22" i="22"/>
  <c r="CU22" i="22"/>
  <c r="CV22" i="22"/>
  <c r="CW22" i="22"/>
  <c r="CX22" i="22"/>
  <c r="CY22" i="22"/>
  <c r="CZ22" i="22"/>
  <c r="DA22" i="22"/>
  <c r="DB22" i="22"/>
  <c r="DC22" i="22"/>
  <c r="DD22" i="22"/>
  <c r="DE22" i="22"/>
  <c r="DF22" i="22"/>
  <c r="DG22" i="22"/>
  <c r="DH22" i="22"/>
  <c r="DI22" i="22"/>
  <c r="DJ22" i="22"/>
  <c r="DK22" i="22"/>
  <c r="DL22" i="22"/>
  <c r="DM22" i="22"/>
  <c r="DN22" i="22"/>
  <c r="DO22" i="22"/>
  <c r="DP22" i="22"/>
  <c r="DR22" i="22"/>
  <c r="DS22" i="22"/>
  <c r="DT22" i="22"/>
  <c r="DU22" i="22"/>
  <c r="DV22" i="22"/>
  <c r="DW22" i="22"/>
  <c r="DX22" i="22"/>
  <c r="EF22" i="22"/>
  <c r="EG22" i="22"/>
  <c r="DY22" i="22"/>
  <c r="DZ22" i="22"/>
  <c r="EA22" i="22"/>
  <c r="EB22" i="22"/>
  <c r="EC22" i="22"/>
  <c r="EE22" i="22"/>
  <c r="DS23" i="22" l="1"/>
  <c r="C62" i="20"/>
  <c r="D18" i="10"/>
  <c r="EA23" i="22"/>
  <c r="EF23" i="22"/>
  <c r="DU23" i="22"/>
  <c r="DP23" i="22"/>
  <c r="DL23" i="22"/>
  <c r="DH23" i="22"/>
  <c r="DD23" i="22"/>
  <c r="CZ23" i="22"/>
  <c r="CV23" i="22"/>
  <c r="CR23" i="22"/>
  <c r="CJ23" i="22"/>
  <c r="CF23" i="22"/>
  <c r="CB23" i="22"/>
  <c r="BX23" i="22"/>
  <c r="BT23" i="22"/>
  <c r="BP23" i="22"/>
  <c r="BL23" i="22"/>
  <c r="BH23" i="22"/>
  <c r="BD23" i="22"/>
  <c r="AZ23" i="22"/>
  <c r="AV23" i="22"/>
  <c r="AR23" i="22"/>
  <c r="AN23" i="22"/>
  <c r="AJ23" i="22"/>
  <c r="AB23" i="22"/>
  <c r="X23" i="22"/>
  <c r="T23" i="22"/>
  <c r="P23" i="22"/>
  <c r="L23" i="22"/>
  <c r="H23" i="22"/>
  <c r="EE23" i="22"/>
  <c r="DZ23" i="22"/>
  <c r="DX23" i="22"/>
  <c r="DT23" i="22"/>
  <c r="DO23" i="22"/>
  <c r="DK23" i="22"/>
  <c r="DG23" i="22"/>
  <c r="DC23" i="22"/>
  <c r="CY23" i="22"/>
  <c r="CU23" i="22"/>
  <c r="CQ23" i="22"/>
  <c r="CM23" i="22"/>
  <c r="CI23" i="22"/>
  <c r="CE23" i="22"/>
  <c r="CA23" i="22"/>
  <c r="BW23" i="22"/>
  <c r="BS23" i="22"/>
  <c r="BK23" i="22"/>
  <c r="C43" i="20" s="1"/>
  <c r="BG23" i="22"/>
  <c r="C41" i="20" s="1"/>
  <c r="BC23" i="22"/>
  <c r="C39" i="20" s="1"/>
  <c r="AY23" i="22"/>
  <c r="C37" i="20" s="1"/>
  <c r="AU23" i="22"/>
  <c r="D10" i="10" s="1"/>
  <c r="AQ23" i="22"/>
  <c r="AM23" i="22"/>
  <c r="B25" i="20" s="1"/>
  <c r="AI23" i="22"/>
  <c r="B21" i="20" s="1"/>
  <c r="AE23" i="22"/>
  <c r="W23" i="22"/>
  <c r="S23" i="22"/>
  <c r="EC23" i="22"/>
  <c r="DY23" i="22"/>
  <c r="DW23" i="22"/>
  <c r="DN23" i="22"/>
  <c r="DJ23" i="22"/>
  <c r="DF23" i="22"/>
  <c r="DB23" i="22"/>
  <c r="CX23" i="22"/>
  <c r="CT23" i="22"/>
  <c r="CP23" i="22"/>
  <c r="CL23" i="22"/>
  <c r="CD23" i="22"/>
  <c r="BZ23" i="22"/>
  <c r="BV23" i="22"/>
  <c r="BR23" i="22"/>
  <c r="BN23" i="22"/>
  <c r="BJ23" i="22"/>
  <c r="BF23" i="22"/>
  <c r="BB23" i="22"/>
  <c r="AX23" i="22"/>
  <c r="AT23" i="22"/>
  <c r="AP23" i="22"/>
  <c r="AL23" i="22"/>
  <c r="AH23" i="22"/>
  <c r="V23" i="22"/>
  <c r="R23" i="22"/>
  <c r="N23" i="22"/>
  <c r="J23" i="22"/>
  <c r="EB23" i="22"/>
  <c r="EG23" i="22"/>
  <c r="DR23" i="22"/>
  <c r="DE23" i="22"/>
  <c r="DA23" i="22"/>
  <c r="CW23" i="22"/>
  <c r="CS23" i="22"/>
  <c r="CO23" i="22"/>
  <c r="CK23" i="22"/>
  <c r="CG23" i="22"/>
  <c r="CC23" i="22"/>
  <c r="BY23" i="22"/>
  <c r="BU23" i="22"/>
  <c r="BQ23" i="22"/>
  <c r="BM23" i="22"/>
  <c r="C44" i="20" s="1"/>
  <c r="BI23" i="22"/>
  <c r="C42" i="20" s="1"/>
  <c r="AW23" i="22"/>
  <c r="D13" i="26" s="1"/>
  <c r="AS23" i="22"/>
  <c r="B32" i="20" s="1"/>
  <c r="AO23" i="22"/>
  <c r="AK23" i="22"/>
  <c r="AG23" i="22"/>
  <c r="AC23" i="22"/>
  <c r="Y23" i="22"/>
  <c r="U23" i="22"/>
  <c r="Q23" i="22"/>
  <c r="M23" i="22"/>
  <c r="CF24" i="23"/>
  <c r="CB24" i="23"/>
  <c r="BX24" i="23"/>
  <c r="BT24" i="23"/>
  <c r="BP24" i="23"/>
  <c r="BL24" i="23"/>
  <c r="BH24" i="23"/>
  <c r="BD24" i="23"/>
  <c r="AZ24" i="23"/>
  <c r="AV24" i="23"/>
  <c r="AR24" i="23"/>
  <c r="AJ24" i="23"/>
  <c r="AF24" i="23"/>
  <c r="AB24" i="23"/>
  <c r="T24" i="23"/>
  <c r="P24" i="23"/>
  <c r="L24" i="23"/>
  <c r="H24" i="23"/>
  <c r="CD24" i="23"/>
  <c r="BZ24" i="23"/>
  <c r="BV24" i="23"/>
  <c r="BR24" i="23"/>
  <c r="BN24" i="23"/>
  <c r="BJ24" i="23"/>
  <c r="BF24" i="23"/>
  <c r="BB24" i="23"/>
  <c r="AX24" i="23"/>
  <c r="AT24" i="23"/>
  <c r="AP24" i="23"/>
  <c r="AH24" i="23"/>
  <c r="AD24" i="23"/>
  <c r="Z24" i="23"/>
  <c r="V24" i="23"/>
  <c r="R24" i="23"/>
  <c r="N24" i="23"/>
  <c r="J24" i="23"/>
  <c r="CH24" i="23"/>
  <c r="CC24" i="23"/>
  <c r="BY24" i="23"/>
  <c r="BU24" i="23"/>
  <c r="BQ24" i="23"/>
  <c r="BM24" i="23"/>
  <c r="BI24" i="23"/>
  <c r="BE24" i="23"/>
  <c r="BA24" i="23"/>
  <c r="AW24" i="23"/>
  <c r="AS24" i="23"/>
  <c r="AO24" i="23"/>
  <c r="AK24" i="23"/>
  <c r="AG24" i="23"/>
  <c r="AC24" i="23"/>
  <c r="U24" i="23"/>
  <c r="Q24" i="23"/>
  <c r="I24" i="23"/>
  <c r="CE24" i="23"/>
  <c r="CA24" i="23"/>
  <c r="BS24" i="23"/>
  <c r="BO24" i="23"/>
  <c r="BK24" i="23"/>
  <c r="BG24" i="23"/>
  <c r="BC24" i="23"/>
  <c r="AQ24" i="23"/>
  <c r="AM24" i="23"/>
  <c r="AI24" i="23"/>
  <c r="AA24" i="23"/>
  <c r="W24" i="23"/>
  <c r="S24" i="23"/>
  <c r="K24" i="23"/>
  <c r="AF23" i="22"/>
  <c r="AY24" i="23"/>
  <c r="AN24" i="23"/>
  <c r="AL24" i="23"/>
  <c r="Y24" i="23"/>
  <c r="X24" i="23"/>
  <c r="O24" i="23"/>
  <c r="DM23" i="22"/>
  <c r="DI23" i="22"/>
  <c r="CN23" i="22"/>
  <c r="CH23" i="22"/>
  <c r="BO23" i="22"/>
  <c r="BE23" i="22"/>
  <c r="C40" i="20" s="1"/>
  <c r="BA23" i="22"/>
  <c r="C38" i="20" s="1"/>
  <c r="AD23" i="22"/>
  <c r="AA23" i="22"/>
  <c r="Z23" i="22"/>
  <c r="O23" i="22"/>
  <c r="I23" i="22"/>
  <c r="K23" i="22"/>
  <c r="DV23" i="22"/>
  <c r="M24" i="23"/>
  <c r="AE24" i="23"/>
  <c r="D19" i="26" s="1"/>
  <c r="AU24" i="23"/>
  <c r="BW24" i="23"/>
  <c r="E96" i="26"/>
  <c r="D66" i="26"/>
  <c r="C75" i="27"/>
  <c r="C96" i="27"/>
  <c r="C92" i="27"/>
  <c r="C95" i="27"/>
  <c r="C93" i="27"/>
  <c r="C97" i="27"/>
  <c r="C94" i="27"/>
  <c r="C76" i="27"/>
  <c r="E86" i="26"/>
  <c r="C74" i="27"/>
  <c r="C78" i="27"/>
  <c r="E76" i="26"/>
  <c r="E94" i="26"/>
  <c r="E74" i="26"/>
  <c r="E99" i="26"/>
  <c r="E93" i="26"/>
  <c r="E79" i="26"/>
  <c r="E83" i="26"/>
  <c r="E100" i="26"/>
  <c r="E80" i="26"/>
  <c r="E90" i="26"/>
  <c r="E91" i="26"/>
  <c r="E97" i="26"/>
  <c r="E82" i="26"/>
  <c r="E85" i="26"/>
  <c r="E73" i="26"/>
  <c r="E77" i="26"/>
  <c r="E102" i="26"/>
  <c r="D65" i="26"/>
  <c r="D30" i="26"/>
  <c r="D16" i="26"/>
  <c r="D7" i="26"/>
  <c r="O88" i="26" l="1"/>
  <c r="F88" i="26"/>
  <c r="O71" i="26"/>
  <c r="F71" i="26"/>
  <c r="D53" i="26"/>
  <c r="D58" i="26"/>
  <c r="D57" i="26"/>
  <c r="D40" i="26"/>
  <c r="D8" i="26"/>
  <c r="D47" i="26"/>
  <c r="C98" i="27"/>
  <c r="C79" i="27"/>
  <c r="B52" i="20"/>
  <c r="D9" i="10"/>
  <c r="E9" i="10" s="1"/>
  <c r="D14" i="10"/>
  <c r="B48" i="20"/>
  <c r="D12" i="10"/>
  <c r="B12" i="20"/>
  <c r="E14" i="26"/>
  <c r="B20" i="20"/>
  <c r="B54" i="20"/>
  <c r="B35" i="20"/>
  <c r="B46" i="20"/>
  <c r="D6" i="10"/>
  <c r="B51" i="20"/>
  <c r="E16" i="26"/>
  <c r="E15" i="26"/>
  <c r="E18" i="26"/>
  <c r="E19" i="26"/>
  <c r="E17" i="26"/>
  <c r="D13" i="10"/>
  <c r="Q128" i="25"/>
  <c r="Q129" i="25"/>
  <c r="Q130" i="25"/>
  <c r="Q131" i="25"/>
  <c r="D154" i="26" s="1"/>
  <c r="Q132" i="25"/>
  <c r="D159" i="26" s="1"/>
  <c r="Q133" i="25"/>
  <c r="Q134" i="25"/>
  <c r="Q135" i="25"/>
  <c r="Q136" i="25"/>
  <c r="Q137" i="25"/>
  <c r="Q138" i="25"/>
  <c r="Q139" i="25"/>
  <c r="Q140" i="25"/>
  <c r="D61" i="26"/>
  <c r="D67" i="26"/>
  <c r="Q141" i="25" l="1"/>
  <c r="E159" i="26"/>
  <c r="E154" i="26"/>
  <c r="E61" i="26"/>
  <c r="E67" i="26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 l="1"/>
  <c r="D5" i="10" s="1"/>
  <c r="C9" i="20" l="1"/>
  <c r="C10" i="20"/>
  <c r="I128" i="25"/>
  <c r="I44" i="24"/>
  <c r="J44" i="24"/>
  <c r="K44" i="24"/>
  <c r="L44" i="24"/>
  <c r="M44" i="24"/>
  <c r="N44" i="24"/>
  <c r="O44" i="24"/>
  <c r="P44" i="24"/>
  <c r="Q44" i="24"/>
  <c r="R44" i="24"/>
  <c r="S44" i="24"/>
  <c r="T44" i="24"/>
  <c r="U44" i="24"/>
  <c r="V44" i="24"/>
  <c r="W44" i="24"/>
  <c r="X44" i="24"/>
  <c r="Y44" i="24"/>
  <c r="Z44" i="24"/>
  <c r="AA44" i="24"/>
  <c r="AB44" i="24"/>
  <c r="AC44" i="24"/>
  <c r="AD44" i="24"/>
  <c r="AE44" i="24"/>
  <c r="AF44" i="24"/>
  <c r="AG44" i="24"/>
  <c r="AH44" i="24"/>
  <c r="AI44" i="24"/>
  <c r="AJ44" i="24"/>
  <c r="AK44" i="24"/>
  <c r="AL44" i="24"/>
  <c r="AM44" i="24"/>
  <c r="AN44" i="24"/>
  <c r="I45" i="24"/>
  <c r="J45" i="24"/>
  <c r="K45" i="24"/>
  <c r="L45" i="24"/>
  <c r="M45" i="24"/>
  <c r="N45" i="24"/>
  <c r="O45" i="24"/>
  <c r="P45" i="24"/>
  <c r="Q45" i="24"/>
  <c r="R45" i="24"/>
  <c r="S45" i="24"/>
  <c r="T45" i="24"/>
  <c r="U45" i="24"/>
  <c r="V45" i="24"/>
  <c r="W45" i="24"/>
  <c r="X45" i="24"/>
  <c r="Y45" i="24"/>
  <c r="Z45" i="24"/>
  <c r="AA45" i="24"/>
  <c r="AB45" i="24"/>
  <c r="AC45" i="24"/>
  <c r="AD45" i="24"/>
  <c r="AE45" i="24"/>
  <c r="AF45" i="24"/>
  <c r="AG45" i="24"/>
  <c r="AH45" i="24"/>
  <c r="AI45" i="24"/>
  <c r="AJ45" i="24"/>
  <c r="AK45" i="24"/>
  <c r="AL45" i="24"/>
  <c r="AM45" i="24"/>
  <c r="AN45" i="24"/>
  <c r="I46" i="24"/>
  <c r="J46" i="24"/>
  <c r="K46" i="24"/>
  <c r="L46" i="24"/>
  <c r="M46" i="24"/>
  <c r="N46" i="24"/>
  <c r="O46" i="24"/>
  <c r="P46" i="24"/>
  <c r="Q46" i="24"/>
  <c r="R46" i="24"/>
  <c r="S46" i="24"/>
  <c r="T46" i="24"/>
  <c r="U46" i="24"/>
  <c r="V46" i="24"/>
  <c r="W46" i="24"/>
  <c r="X46" i="24"/>
  <c r="Y46" i="24"/>
  <c r="Z46" i="24"/>
  <c r="AA46" i="24"/>
  <c r="AB46" i="24"/>
  <c r="AC46" i="24"/>
  <c r="AD46" i="24"/>
  <c r="AE46" i="24"/>
  <c r="AF46" i="24"/>
  <c r="AG46" i="24"/>
  <c r="AH46" i="24"/>
  <c r="AI46" i="24"/>
  <c r="AJ46" i="24"/>
  <c r="AK46" i="24"/>
  <c r="AL46" i="24"/>
  <c r="AM46" i="24"/>
  <c r="AN46" i="24"/>
  <c r="I47" i="24"/>
  <c r="J47" i="24"/>
  <c r="K47" i="24"/>
  <c r="L47" i="24"/>
  <c r="M47" i="24"/>
  <c r="N47" i="24"/>
  <c r="D104" i="26" s="1"/>
  <c r="O47" i="24"/>
  <c r="D105" i="26" s="1"/>
  <c r="P47" i="24"/>
  <c r="D106" i="26" s="1"/>
  <c r="Q47" i="24"/>
  <c r="D107" i="26" s="1"/>
  <c r="R47" i="24"/>
  <c r="D108" i="26" s="1"/>
  <c r="S47" i="24"/>
  <c r="D109" i="26" s="1"/>
  <c r="T47" i="24"/>
  <c r="D110" i="26" s="1"/>
  <c r="U47" i="24"/>
  <c r="D111" i="26" s="1"/>
  <c r="V47" i="24"/>
  <c r="D112" i="26" s="1"/>
  <c r="W47" i="24"/>
  <c r="X47" i="24"/>
  <c r="D114" i="26" s="1"/>
  <c r="Y47" i="24"/>
  <c r="D115" i="26" s="1"/>
  <c r="Z47" i="24"/>
  <c r="D116" i="26" s="1"/>
  <c r="AA47" i="24"/>
  <c r="D117" i="26" s="1"/>
  <c r="AB47" i="24"/>
  <c r="D118" i="26" s="1"/>
  <c r="AC47" i="24"/>
  <c r="D119" i="26" s="1"/>
  <c r="AD47" i="24"/>
  <c r="AE47" i="24"/>
  <c r="AF47" i="24"/>
  <c r="AG47" i="24"/>
  <c r="AH47" i="24"/>
  <c r="AI47" i="24"/>
  <c r="AJ47" i="24"/>
  <c r="AK47" i="24"/>
  <c r="AL47" i="24"/>
  <c r="AM47" i="24"/>
  <c r="AN47" i="24"/>
  <c r="I48" i="24"/>
  <c r="J48" i="24"/>
  <c r="K48" i="24"/>
  <c r="L48" i="24"/>
  <c r="M48" i="24"/>
  <c r="N48" i="24"/>
  <c r="O48" i="24"/>
  <c r="P48" i="24"/>
  <c r="Q48" i="24"/>
  <c r="R48" i="24"/>
  <c r="S48" i="24"/>
  <c r="T48" i="24"/>
  <c r="U48" i="24"/>
  <c r="V48" i="24"/>
  <c r="W48" i="24"/>
  <c r="X48" i="24"/>
  <c r="Y48" i="24"/>
  <c r="Z48" i="24"/>
  <c r="AA48" i="24"/>
  <c r="AB48" i="24"/>
  <c r="AC48" i="24"/>
  <c r="AD48" i="24"/>
  <c r="AE48" i="24"/>
  <c r="AF48" i="24"/>
  <c r="AG48" i="24"/>
  <c r="AH48" i="24"/>
  <c r="AI48" i="24"/>
  <c r="AJ48" i="24"/>
  <c r="AK48" i="24"/>
  <c r="AL48" i="24"/>
  <c r="AM48" i="24"/>
  <c r="AN48" i="24"/>
  <c r="I49" i="24"/>
  <c r="J49" i="24"/>
  <c r="K49" i="24"/>
  <c r="L49" i="24"/>
  <c r="M49" i="24"/>
  <c r="N49" i="24"/>
  <c r="O49" i="24"/>
  <c r="P49" i="24"/>
  <c r="Q49" i="24"/>
  <c r="R49" i="24"/>
  <c r="S49" i="24"/>
  <c r="T49" i="24"/>
  <c r="U49" i="24"/>
  <c r="V49" i="24"/>
  <c r="W49" i="24"/>
  <c r="X49" i="24"/>
  <c r="Y49" i="24"/>
  <c r="Z49" i="24"/>
  <c r="AA49" i="24"/>
  <c r="AB49" i="24"/>
  <c r="AC49" i="24"/>
  <c r="AD49" i="24"/>
  <c r="AE49" i="24"/>
  <c r="AF49" i="24"/>
  <c r="AG49" i="24"/>
  <c r="AH49" i="24"/>
  <c r="AI49" i="24"/>
  <c r="AJ49" i="24"/>
  <c r="AK49" i="24"/>
  <c r="AL49" i="24"/>
  <c r="AM49" i="24"/>
  <c r="AN49" i="24"/>
  <c r="I50" i="24"/>
  <c r="J50" i="24"/>
  <c r="K50" i="24"/>
  <c r="L50" i="24"/>
  <c r="M50" i="24"/>
  <c r="N50" i="24"/>
  <c r="O50" i="24"/>
  <c r="P50" i="24"/>
  <c r="Q50" i="24"/>
  <c r="R50" i="24"/>
  <c r="S50" i="24"/>
  <c r="T50" i="24"/>
  <c r="U50" i="24"/>
  <c r="V50" i="24"/>
  <c r="W50" i="24"/>
  <c r="X50" i="24"/>
  <c r="Y50" i="24"/>
  <c r="Z50" i="24"/>
  <c r="AA50" i="24"/>
  <c r="AB50" i="24"/>
  <c r="AC50" i="24"/>
  <c r="AD50" i="24"/>
  <c r="AE50" i="24"/>
  <c r="AF50" i="24"/>
  <c r="AG50" i="24"/>
  <c r="AH50" i="24"/>
  <c r="AI50" i="24"/>
  <c r="AJ50" i="24"/>
  <c r="AK50" i="24"/>
  <c r="AL50" i="24"/>
  <c r="AM50" i="24"/>
  <c r="AN50" i="24"/>
  <c r="I51" i="24"/>
  <c r="J51" i="24"/>
  <c r="K51" i="24"/>
  <c r="L51" i="24"/>
  <c r="M51" i="24"/>
  <c r="N51" i="24"/>
  <c r="O51" i="24"/>
  <c r="P51" i="24"/>
  <c r="Q51" i="24"/>
  <c r="R51" i="24"/>
  <c r="S51" i="24"/>
  <c r="T51" i="24"/>
  <c r="U51" i="24"/>
  <c r="V51" i="24"/>
  <c r="W51" i="24"/>
  <c r="X51" i="24"/>
  <c r="Y51" i="24"/>
  <c r="Z51" i="24"/>
  <c r="AA51" i="24"/>
  <c r="AB51" i="24"/>
  <c r="AC51" i="24"/>
  <c r="AD51" i="24"/>
  <c r="AE51" i="24"/>
  <c r="AF51" i="24"/>
  <c r="AG51" i="24"/>
  <c r="AH51" i="24"/>
  <c r="AI51" i="24"/>
  <c r="AJ51" i="24"/>
  <c r="AK51" i="24"/>
  <c r="AL51" i="24"/>
  <c r="AM51" i="24"/>
  <c r="AN51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V52" i="24"/>
  <c r="W52" i="24"/>
  <c r="X52" i="24"/>
  <c r="Y52" i="24"/>
  <c r="Z52" i="24"/>
  <c r="AA52" i="24"/>
  <c r="AB52" i="24"/>
  <c r="AC52" i="24"/>
  <c r="AD52" i="24"/>
  <c r="AE52" i="24"/>
  <c r="AF52" i="24"/>
  <c r="AG52" i="24"/>
  <c r="AH52" i="24"/>
  <c r="AI52" i="24"/>
  <c r="AJ52" i="24"/>
  <c r="AK52" i="24"/>
  <c r="AL52" i="24"/>
  <c r="AM52" i="24"/>
  <c r="AN52" i="24"/>
  <c r="I53" i="24"/>
  <c r="J53" i="24"/>
  <c r="K53" i="24"/>
  <c r="L53" i="24"/>
  <c r="M53" i="24"/>
  <c r="N53" i="24"/>
  <c r="O53" i="24"/>
  <c r="P53" i="24"/>
  <c r="Q53" i="24"/>
  <c r="R53" i="24"/>
  <c r="S53" i="24"/>
  <c r="T53" i="24"/>
  <c r="U53" i="24"/>
  <c r="V53" i="24"/>
  <c r="W53" i="24"/>
  <c r="X53" i="24"/>
  <c r="Y53" i="24"/>
  <c r="Z53" i="24"/>
  <c r="AA53" i="24"/>
  <c r="AB53" i="24"/>
  <c r="AC53" i="24"/>
  <c r="AD53" i="24"/>
  <c r="AE53" i="24"/>
  <c r="AF53" i="24"/>
  <c r="AG53" i="24"/>
  <c r="AH53" i="24"/>
  <c r="AI53" i="24"/>
  <c r="AJ53" i="24"/>
  <c r="AK53" i="24"/>
  <c r="AL53" i="24"/>
  <c r="AM53" i="24"/>
  <c r="AN53" i="24"/>
  <c r="I54" i="24"/>
  <c r="J54" i="24"/>
  <c r="K54" i="24"/>
  <c r="L54" i="24"/>
  <c r="M54" i="24"/>
  <c r="N54" i="24"/>
  <c r="O54" i="24"/>
  <c r="P54" i="24"/>
  <c r="Q54" i="24"/>
  <c r="R54" i="24"/>
  <c r="S54" i="24"/>
  <c r="T54" i="24"/>
  <c r="U54" i="24"/>
  <c r="V54" i="24"/>
  <c r="W54" i="24"/>
  <c r="X54" i="24"/>
  <c r="Y54" i="24"/>
  <c r="Z54" i="24"/>
  <c r="AA54" i="24"/>
  <c r="AB54" i="24"/>
  <c r="AC54" i="24"/>
  <c r="AD54" i="24"/>
  <c r="AE54" i="24"/>
  <c r="AF54" i="24"/>
  <c r="AG54" i="24"/>
  <c r="AH54" i="24"/>
  <c r="AI54" i="24"/>
  <c r="AJ54" i="24"/>
  <c r="AK54" i="24"/>
  <c r="AL54" i="24"/>
  <c r="AM54" i="24"/>
  <c r="AN54" i="24"/>
  <c r="I55" i="24"/>
  <c r="J55" i="24"/>
  <c r="K55" i="24"/>
  <c r="L55" i="24"/>
  <c r="M55" i="24"/>
  <c r="N55" i="24"/>
  <c r="O55" i="24"/>
  <c r="P55" i="24"/>
  <c r="Q55" i="24"/>
  <c r="R55" i="24"/>
  <c r="S55" i="24"/>
  <c r="T55" i="24"/>
  <c r="U55" i="24"/>
  <c r="V55" i="24"/>
  <c r="W55" i="24"/>
  <c r="X55" i="24"/>
  <c r="Y55" i="24"/>
  <c r="Z55" i="24"/>
  <c r="AA55" i="24"/>
  <c r="AB55" i="24"/>
  <c r="AC55" i="24"/>
  <c r="AD55" i="24"/>
  <c r="AE55" i="24"/>
  <c r="AF55" i="24"/>
  <c r="AG55" i="24"/>
  <c r="AH55" i="24"/>
  <c r="AI55" i="24"/>
  <c r="AJ55" i="24"/>
  <c r="AK55" i="24"/>
  <c r="AL55" i="24"/>
  <c r="AM55" i="24"/>
  <c r="AN55" i="24"/>
  <c r="I56" i="24"/>
  <c r="J56" i="24"/>
  <c r="K56" i="24"/>
  <c r="L56" i="24"/>
  <c r="M56" i="24"/>
  <c r="N56" i="24"/>
  <c r="O56" i="24"/>
  <c r="P56" i="24"/>
  <c r="Q56" i="24"/>
  <c r="R56" i="24"/>
  <c r="S56" i="24"/>
  <c r="T56" i="24"/>
  <c r="U56" i="24"/>
  <c r="V56" i="24"/>
  <c r="W56" i="24"/>
  <c r="X56" i="24"/>
  <c r="Y56" i="24"/>
  <c r="Z56" i="24"/>
  <c r="AA56" i="24"/>
  <c r="AB56" i="24"/>
  <c r="AC56" i="24"/>
  <c r="AD56" i="24"/>
  <c r="AE56" i="24"/>
  <c r="AF56" i="24"/>
  <c r="AG56" i="24"/>
  <c r="AH56" i="24"/>
  <c r="AI56" i="24"/>
  <c r="AJ56" i="24"/>
  <c r="AK56" i="24"/>
  <c r="AL56" i="24"/>
  <c r="AM56" i="24"/>
  <c r="AN56" i="24"/>
  <c r="G10" i="22"/>
  <c r="C63" i="20"/>
  <c r="G11" i="22"/>
  <c r="G12" i="22"/>
  <c r="G13" i="22"/>
  <c r="D3" i="26"/>
  <c r="D5" i="26"/>
  <c r="D6" i="26"/>
  <c r="D9" i="26"/>
  <c r="D35" i="26"/>
  <c r="D37" i="26"/>
  <c r="D38" i="26"/>
  <c r="D42" i="26"/>
  <c r="D43" i="26"/>
  <c r="D46" i="26"/>
  <c r="D51" i="26"/>
  <c r="D52" i="26"/>
  <c r="D56" i="26"/>
  <c r="D68" i="26"/>
  <c r="G14" i="22"/>
  <c r="D12" i="26"/>
  <c r="G15" i="22"/>
  <c r="G16" i="22"/>
  <c r="G17" i="22"/>
  <c r="G18" i="22"/>
  <c r="G19" i="22"/>
  <c r="G20" i="22"/>
  <c r="G21" i="22"/>
  <c r="G22" i="22"/>
  <c r="F128" i="25"/>
  <c r="G128" i="25"/>
  <c r="H128" i="25"/>
  <c r="J128" i="25"/>
  <c r="K128" i="25"/>
  <c r="L128" i="25"/>
  <c r="M128" i="25"/>
  <c r="N128" i="25"/>
  <c r="O128" i="25"/>
  <c r="P128" i="25"/>
  <c r="R128" i="25"/>
  <c r="S128" i="25"/>
  <c r="T128" i="25"/>
  <c r="U128" i="25"/>
  <c r="F129" i="25"/>
  <c r="G129" i="25"/>
  <c r="H129" i="25"/>
  <c r="I129" i="25"/>
  <c r="J129" i="25"/>
  <c r="K129" i="25"/>
  <c r="L129" i="25"/>
  <c r="M129" i="25"/>
  <c r="N129" i="25"/>
  <c r="O129" i="25"/>
  <c r="P129" i="25"/>
  <c r="R129" i="25"/>
  <c r="S129" i="25"/>
  <c r="T129" i="25"/>
  <c r="U129" i="25"/>
  <c r="F130" i="25"/>
  <c r="G130" i="25"/>
  <c r="H130" i="25"/>
  <c r="I130" i="25"/>
  <c r="J130" i="25"/>
  <c r="K130" i="25"/>
  <c r="L130" i="25"/>
  <c r="M130" i="25"/>
  <c r="N130" i="25"/>
  <c r="O130" i="25"/>
  <c r="P130" i="25"/>
  <c r="R130" i="25"/>
  <c r="S130" i="25"/>
  <c r="T130" i="25"/>
  <c r="U130" i="25"/>
  <c r="F131" i="25"/>
  <c r="G131" i="25"/>
  <c r="H131" i="25"/>
  <c r="I131" i="25"/>
  <c r="J131" i="25"/>
  <c r="K131" i="25"/>
  <c r="L131" i="25"/>
  <c r="M131" i="25"/>
  <c r="N131" i="25"/>
  <c r="O131" i="25"/>
  <c r="P131" i="25"/>
  <c r="D152" i="26" s="1"/>
  <c r="R131" i="25"/>
  <c r="D155" i="26" s="1"/>
  <c r="S131" i="25"/>
  <c r="D156" i="26" s="1"/>
  <c r="T131" i="25"/>
  <c r="D157" i="26" s="1"/>
  <c r="U131" i="25"/>
  <c r="F132" i="25"/>
  <c r="G132" i="25"/>
  <c r="H132" i="25"/>
  <c r="I132" i="25"/>
  <c r="J132" i="25"/>
  <c r="K132" i="25"/>
  <c r="L132" i="25"/>
  <c r="M132" i="25"/>
  <c r="N132" i="25"/>
  <c r="O132" i="25"/>
  <c r="P132" i="25"/>
  <c r="D153" i="26" s="1"/>
  <c r="R132" i="25"/>
  <c r="S132" i="25"/>
  <c r="T132" i="25"/>
  <c r="U132" i="25"/>
  <c r="F133" i="25"/>
  <c r="G133" i="25"/>
  <c r="H133" i="25"/>
  <c r="I133" i="25"/>
  <c r="J133" i="25"/>
  <c r="K133" i="25"/>
  <c r="L133" i="25"/>
  <c r="M133" i="25"/>
  <c r="N133" i="25"/>
  <c r="O133" i="25"/>
  <c r="P133" i="25"/>
  <c r="R133" i="25"/>
  <c r="S133" i="25"/>
  <c r="T133" i="25"/>
  <c r="U133" i="25"/>
  <c r="F134" i="25"/>
  <c r="G134" i="25"/>
  <c r="H134" i="25"/>
  <c r="I134" i="25"/>
  <c r="J134" i="25"/>
  <c r="K134" i="25"/>
  <c r="L134" i="25"/>
  <c r="M134" i="25"/>
  <c r="N134" i="25"/>
  <c r="O134" i="25"/>
  <c r="P134" i="25"/>
  <c r="R134" i="25"/>
  <c r="S134" i="25"/>
  <c r="T134" i="25"/>
  <c r="U134" i="25"/>
  <c r="F135" i="25"/>
  <c r="G135" i="25"/>
  <c r="H135" i="25"/>
  <c r="I135" i="25"/>
  <c r="J135" i="25"/>
  <c r="K135" i="25"/>
  <c r="L135" i="25"/>
  <c r="M135" i="25"/>
  <c r="N135" i="25"/>
  <c r="O135" i="25"/>
  <c r="P135" i="25"/>
  <c r="R135" i="25"/>
  <c r="S135" i="25"/>
  <c r="T135" i="25"/>
  <c r="U135" i="25"/>
  <c r="F136" i="25"/>
  <c r="G136" i="25"/>
  <c r="H136" i="25"/>
  <c r="I136" i="25"/>
  <c r="J136" i="25"/>
  <c r="K136" i="25"/>
  <c r="L136" i="25"/>
  <c r="M136" i="25"/>
  <c r="N136" i="25"/>
  <c r="O136" i="25"/>
  <c r="P136" i="25"/>
  <c r="R136" i="25"/>
  <c r="S136" i="25"/>
  <c r="T136" i="25"/>
  <c r="U136" i="25"/>
  <c r="F137" i="25"/>
  <c r="G137" i="25"/>
  <c r="H137" i="25"/>
  <c r="I137" i="25"/>
  <c r="J137" i="25"/>
  <c r="K137" i="25"/>
  <c r="L137" i="25"/>
  <c r="M137" i="25"/>
  <c r="N137" i="25"/>
  <c r="O137" i="25"/>
  <c r="P137" i="25"/>
  <c r="R137" i="25"/>
  <c r="S137" i="25"/>
  <c r="T137" i="25"/>
  <c r="U137" i="25"/>
  <c r="F138" i="25"/>
  <c r="G138" i="25"/>
  <c r="H138" i="25"/>
  <c r="I138" i="25"/>
  <c r="J138" i="25"/>
  <c r="K138" i="25"/>
  <c r="L138" i="25"/>
  <c r="M138" i="25"/>
  <c r="N138" i="25"/>
  <c r="O138" i="25"/>
  <c r="P138" i="25"/>
  <c r="R138" i="25"/>
  <c r="S138" i="25"/>
  <c r="T138" i="25"/>
  <c r="U138" i="25"/>
  <c r="F139" i="25"/>
  <c r="G139" i="25"/>
  <c r="H139" i="25"/>
  <c r="I139" i="25"/>
  <c r="J139" i="25"/>
  <c r="K139" i="25"/>
  <c r="L139" i="25"/>
  <c r="M139" i="25"/>
  <c r="N139" i="25"/>
  <c r="O139" i="25"/>
  <c r="P139" i="25"/>
  <c r="R139" i="25"/>
  <c r="S139" i="25"/>
  <c r="T139" i="25"/>
  <c r="U139" i="25"/>
  <c r="F140" i="25"/>
  <c r="G140" i="25"/>
  <c r="H140" i="25"/>
  <c r="I140" i="25"/>
  <c r="J140" i="25"/>
  <c r="K140" i="25"/>
  <c r="L140" i="25"/>
  <c r="M140" i="25"/>
  <c r="N140" i="25"/>
  <c r="O140" i="25"/>
  <c r="P140" i="25"/>
  <c r="R140" i="25"/>
  <c r="S140" i="25"/>
  <c r="T140" i="25"/>
  <c r="U140" i="25"/>
  <c r="T141" i="25" l="1"/>
  <c r="O141" i="25"/>
  <c r="K141" i="25"/>
  <c r="G141" i="25"/>
  <c r="I57" i="24"/>
  <c r="B66" i="20" s="1"/>
  <c r="AK57" i="24"/>
  <c r="AG57" i="24"/>
  <c r="AC57" i="24"/>
  <c r="Y57" i="24"/>
  <c r="U57" i="24"/>
  <c r="Q57" i="24"/>
  <c r="M57" i="24"/>
  <c r="S141" i="25"/>
  <c r="N141" i="25"/>
  <c r="J141" i="25"/>
  <c r="F141" i="25"/>
  <c r="AN57" i="24"/>
  <c r="AJ57" i="24"/>
  <c r="AF57" i="24"/>
  <c r="AB57" i="24"/>
  <c r="X57" i="24"/>
  <c r="T57" i="24"/>
  <c r="P57" i="24"/>
  <c r="L57" i="24"/>
  <c r="B69" i="20" s="1"/>
  <c r="R141" i="25"/>
  <c r="M141" i="25"/>
  <c r="I141" i="25"/>
  <c r="AM57" i="24"/>
  <c r="AI57" i="24"/>
  <c r="AE57" i="24"/>
  <c r="AA57" i="24"/>
  <c r="S57" i="24"/>
  <c r="O57" i="24"/>
  <c r="K57" i="24"/>
  <c r="B68" i="20" s="1"/>
  <c r="P141" i="25"/>
  <c r="L141" i="25"/>
  <c r="H141" i="25"/>
  <c r="AL57" i="24"/>
  <c r="AH57" i="24"/>
  <c r="Z57" i="24"/>
  <c r="V57" i="24"/>
  <c r="R57" i="24"/>
  <c r="N57" i="24"/>
  <c r="J57" i="24"/>
  <c r="B67" i="20" s="1"/>
  <c r="G23" i="22"/>
  <c r="D4" i="10" s="1"/>
  <c r="W57" i="24"/>
  <c r="D113" i="26" s="1"/>
  <c r="AD57" i="24"/>
  <c r="D120" i="26" s="1"/>
  <c r="E114" i="26" s="1"/>
  <c r="U141" i="25"/>
  <c r="D158" i="26" s="1"/>
  <c r="E155" i="26" s="1"/>
  <c r="E153" i="26"/>
  <c r="E152" i="26"/>
  <c r="D143" i="26"/>
  <c r="D4" i="26"/>
  <c r="D33" i="26"/>
  <c r="D27" i="26"/>
  <c r="D21" i="26"/>
  <c r="D141" i="26"/>
  <c r="D129" i="26"/>
  <c r="D134" i="26"/>
  <c r="D131" i="26"/>
  <c r="D140" i="26"/>
  <c r="D128" i="26"/>
  <c r="D34" i="26"/>
  <c r="D22" i="26"/>
  <c r="D55" i="26"/>
  <c r="D50" i="26"/>
  <c r="D45" i="26"/>
  <c r="D36" i="26"/>
  <c r="D63" i="26"/>
  <c r="D150" i="26"/>
  <c r="D138" i="26"/>
  <c r="D126" i="26"/>
  <c r="D147" i="26"/>
  <c r="D135" i="26"/>
  <c r="D123" i="26"/>
  <c r="D144" i="26"/>
  <c r="D132" i="26"/>
  <c r="D149" i="26"/>
  <c r="D137" i="26"/>
  <c r="D125" i="26"/>
  <c r="D146" i="26"/>
  <c r="D122" i="26"/>
  <c r="D62" i="26"/>
  <c r="B55" i="20"/>
  <c r="B56" i="20"/>
  <c r="D31" i="26"/>
  <c r="D25" i="26"/>
  <c r="D49" i="26"/>
  <c r="D44" i="26"/>
  <c r="D39" i="26"/>
  <c r="D24" i="26"/>
  <c r="D11" i="26"/>
  <c r="D64" i="26"/>
  <c r="B16" i="20"/>
  <c r="B31" i="20"/>
  <c r="B22" i="20"/>
  <c r="B30" i="20"/>
  <c r="B15" i="20"/>
  <c r="C5" i="20"/>
  <c r="D28" i="26"/>
  <c r="C64" i="20"/>
  <c r="B29" i="20"/>
  <c r="B28" i="20"/>
  <c r="B23" i="20"/>
  <c r="C6" i="20"/>
  <c r="B24" i="20"/>
  <c r="D10" i="26"/>
  <c r="E10" i="26" s="1"/>
  <c r="C7" i="20"/>
  <c r="D69" i="26"/>
  <c r="E69" i="26" s="1"/>
  <c r="B57" i="20"/>
  <c r="C128" i="25"/>
  <c r="D128" i="25"/>
  <c r="E128" i="25"/>
  <c r="C129" i="25"/>
  <c r="D129" i="25"/>
  <c r="E129" i="25"/>
  <c r="C130" i="25"/>
  <c r="E26" i="27" s="1"/>
  <c r="D130" i="25"/>
  <c r="E37" i="27" s="1"/>
  <c r="E130" i="25"/>
  <c r="B87" i="27" s="1"/>
  <c r="C131" i="25"/>
  <c r="E24" i="27" s="1"/>
  <c r="D131" i="25"/>
  <c r="E32" i="27" s="1"/>
  <c r="E131" i="25"/>
  <c r="B83" i="27" s="1"/>
  <c r="C132" i="25"/>
  <c r="E25" i="27" s="1"/>
  <c r="D132" i="25"/>
  <c r="E33" i="27" s="1"/>
  <c r="E132" i="25"/>
  <c r="B84" i="27" s="1"/>
  <c r="C133" i="25"/>
  <c r="D133" i="25"/>
  <c r="E34" i="27" s="1"/>
  <c r="E133" i="25"/>
  <c r="B85" i="27" s="1"/>
  <c r="C134" i="25"/>
  <c r="D134" i="25"/>
  <c r="E35" i="27" s="1"/>
  <c r="E134" i="25"/>
  <c r="B86" i="27" s="1"/>
  <c r="C135" i="25"/>
  <c r="D135" i="25"/>
  <c r="E36" i="27" s="1"/>
  <c r="E135" i="25"/>
  <c r="C136" i="25"/>
  <c r="D136" i="25"/>
  <c r="E136" i="25"/>
  <c r="C137" i="25"/>
  <c r="D137" i="25"/>
  <c r="E137" i="25"/>
  <c r="C138" i="25"/>
  <c r="D138" i="25"/>
  <c r="E138" i="25"/>
  <c r="C139" i="25"/>
  <c r="D139" i="25"/>
  <c r="E139" i="25"/>
  <c r="C140" i="25"/>
  <c r="D140" i="25"/>
  <c r="E140" i="25"/>
  <c r="B140" i="25"/>
  <c r="B139" i="25"/>
  <c r="B138" i="25"/>
  <c r="B137" i="25"/>
  <c r="B136" i="25"/>
  <c r="B135" i="25"/>
  <c r="B134" i="25"/>
  <c r="B133" i="25"/>
  <c r="B132" i="25"/>
  <c r="B131" i="25"/>
  <c r="B130" i="25"/>
  <c r="B17" i="27" s="1"/>
  <c r="B129" i="25"/>
  <c r="B128" i="25"/>
  <c r="C44" i="24"/>
  <c r="D44" i="24"/>
  <c r="G44" i="24"/>
  <c r="H44" i="24"/>
  <c r="C45" i="24"/>
  <c r="D45" i="24"/>
  <c r="G45" i="24"/>
  <c r="H45" i="24"/>
  <c r="B61" i="27"/>
  <c r="D46" i="24"/>
  <c r="B69" i="27" s="1"/>
  <c r="G46" i="24"/>
  <c r="D26" i="27" s="1"/>
  <c r="H46" i="24"/>
  <c r="D37" i="27" s="1"/>
  <c r="C47" i="24"/>
  <c r="D47" i="24"/>
  <c r="B66" i="27" s="1"/>
  <c r="G47" i="24"/>
  <c r="D24" i="27" s="1"/>
  <c r="H47" i="24"/>
  <c r="D32" i="27" s="1"/>
  <c r="C48" i="24"/>
  <c r="D48" i="24"/>
  <c r="B67" i="27" s="1"/>
  <c r="G48" i="24"/>
  <c r="D25" i="27" s="1"/>
  <c r="H48" i="24"/>
  <c r="D33" i="27" s="1"/>
  <c r="C49" i="24"/>
  <c r="D49" i="24"/>
  <c r="B68" i="27" s="1"/>
  <c r="G49" i="24"/>
  <c r="H49" i="24"/>
  <c r="D34" i="27" s="1"/>
  <c r="C50" i="24"/>
  <c r="D50" i="24"/>
  <c r="G50" i="24"/>
  <c r="H50" i="24"/>
  <c r="D35" i="27" s="1"/>
  <c r="C51" i="24"/>
  <c r="D51" i="24"/>
  <c r="G51" i="24"/>
  <c r="H51" i="24"/>
  <c r="D36" i="27" s="1"/>
  <c r="C52" i="24"/>
  <c r="D52" i="24"/>
  <c r="G52" i="24"/>
  <c r="H52" i="24"/>
  <c r="C53" i="24"/>
  <c r="D53" i="24"/>
  <c r="G53" i="24"/>
  <c r="H53" i="24"/>
  <c r="C54" i="24"/>
  <c r="D54" i="24"/>
  <c r="G54" i="24"/>
  <c r="H54" i="24"/>
  <c r="C55" i="24"/>
  <c r="B59" i="27" s="1"/>
  <c r="D55" i="24"/>
  <c r="G55" i="24"/>
  <c r="H55" i="24"/>
  <c r="C56" i="24"/>
  <c r="D56" i="24"/>
  <c r="G56" i="24"/>
  <c r="H56" i="24"/>
  <c r="B56" i="24"/>
  <c r="B55" i="24"/>
  <c r="B54" i="24"/>
  <c r="B53" i="24"/>
  <c r="B52" i="24"/>
  <c r="B51" i="24"/>
  <c r="B50" i="24"/>
  <c r="B49" i="24"/>
  <c r="B48" i="24"/>
  <c r="B47" i="24"/>
  <c r="B46" i="24"/>
  <c r="B13" i="27" s="1"/>
  <c r="B45" i="24"/>
  <c r="B44" i="24"/>
  <c r="E38" i="26" l="1"/>
  <c r="E157" i="26"/>
  <c r="B60" i="27"/>
  <c r="C57" i="24"/>
  <c r="D141" i="25"/>
  <c r="B141" i="25"/>
  <c r="B16" i="27" s="1"/>
  <c r="D57" i="24"/>
  <c r="E141" i="25"/>
  <c r="G57" i="24"/>
  <c r="B57" i="24"/>
  <c r="B12" i="27" s="1"/>
  <c r="B14" i="27" s="1"/>
  <c r="H57" i="24"/>
  <c r="C141" i="25"/>
  <c r="C4" i="20"/>
  <c r="D38" i="27"/>
  <c r="B88" i="27"/>
  <c r="C87" i="27" s="1"/>
  <c r="D27" i="27"/>
  <c r="E38" i="27"/>
  <c r="B70" i="27"/>
  <c r="C69" i="27" s="1"/>
  <c r="E27" i="27"/>
  <c r="E22" i="26"/>
  <c r="B33" i="20"/>
  <c r="E28" i="26"/>
  <c r="E35" i="26"/>
  <c r="E39" i="26"/>
  <c r="E33" i="26"/>
  <c r="D54" i="26"/>
  <c r="E36" i="26"/>
  <c r="E37" i="26"/>
  <c r="E40" i="26"/>
  <c r="E144" i="26"/>
  <c r="L128" i="26" s="1"/>
  <c r="E137" i="26"/>
  <c r="E149" i="26"/>
  <c r="E135" i="26"/>
  <c r="L125" i="26" s="1"/>
  <c r="E125" i="26"/>
  <c r="E146" i="26"/>
  <c r="E128" i="26"/>
  <c r="E141" i="26"/>
  <c r="E122" i="26"/>
  <c r="E131" i="26"/>
  <c r="L124" i="26" s="1"/>
  <c r="E126" i="26"/>
  <c r="L122" i="26" s="1"/>
  <c r="E123" i="26"/>
  <c r="L121" i="26" s="1"/>
  <c r="E138" i="26"/>
  <c r="L126" i="26" s="1"/>
  <c r="E140" i="26"/>
  <c r="L127" i="26" s="1"/>
  <c r="E143" i="26"/>
  <c r="E150" i="26"/>
  <c r="L130" i="26" s="1"/>
  <c r="E134" i="26"/>
  <c r="E132" i="26"/>
  <c r="E147" i="26"/>
  <c r="L129" i="26" s="1"/>
  <c r="E129" i="26"/>
  <c r="L123" i="26" s="1"/>
  <c r="E9" i="26"/>
  <c r="E11" i="26"/>
  <c r="E12" i="26"/>
  <c r="E24" i="26"/>
  <c r="E25" i="26"/>
  <c r="E21" i="26"/>
  <c r="E31" i="26"/>
  <c r="E30" i="26"/>
  <c r="E34" i="26"/>
  <c r="E27" i="26"/>
  <c r="E4" i="10"/>
  <c r="E68" i="26"/>
  <c r="E156" i="26"/>
  <c r="E105" i="26"/>
  <c r="E104" i="26"/>
  <c r="B26" i="20"/>
  <c r="D20" i="10"/>
  <c r="B53" i="27"/>
  <c r="B58" i="27"/>
  <c r="B55" i="27"/>
  <c r="B54" i="27"/>
  <c r="B57" i="27"/>
  <c r="B56" i="27"/>
  <c r="B52" i="27"/>
  <c r="E158" i="26"/>
  <c r="E118" i="26"/>
  <c r="E113" i="26"/>
  <c r="E112" i="26"/>
  <c r="E117" i="26"/>
  <c r="E106" i="26"/>
  <c r="E111" i="26"/>
  <c r="E110" i="26"/>
  <c r="E109" i="26"/>
  <c r="E108" i="26"/>
  <c r="E107" i="26"/>
  <c r="E116" i="26"/>
  <c r="E115" i="26"/>
  <c r="E120" i="26"/>
  <c r="E119" i="26"/>
  <c r="E8" i="26"/>
  <c r="D41" i="26"/>
  <c r="E42" i="26" s="1"/>
  <c r="D48" i="26"/>
  <c r="E51" i="26" s="1"/>
  <c r="D11" i="10"/>
  <c r="E6" i="26"/>
  <c r="E7" i="26"/>
  <c r="E4" i="26"/>
  <c r="E3" i="26"/>
  <c r="E5" i="26"/>
  <c r="B14" i="20"/>
  <c r="B49" i="20"/>
  <c r="B13" i="20"/>
  <c r="B17" i="20"/>
  <c r="B50" i="20"/>
  <c r="B51" i="27"/>
  <c r="C11" i="23"/>
  <c r="D11" i="23"/>
  <c r="E11" i="23"/>
  <c r="F11" i="23"/>
  <c r="C12" i="23"/>
  <c r="D12" i="23"/>
  <c r="E12" i="23"/>
  <c r="F12" i="23"/>
  <c r="C13" i="23"/>
  <c r="D13" i="23"/>
  <c r="C26" i="27" s="1"/>
  <c r="E13" i="23"/>
  <c r="C37" i="27" s="1"/>
  <c r="F13" i="23"/>
  <c r="C14" i="23"/>
  <c r="B8" i="27" s="1"/>
  <c r="D14" i="23"/>
  <c r="C24" i="27" s="1"/>
  <c r="E14" i="23"/>
  <c r="C32" i="27" s="1"/>
  <c r="F14" i="23"/>
  <c r="C43" i="27" s="1"/>
  <c r="C15" i="23"/>
  <c r="B9" i="27" s="1"/>
  <c r="D15" i="23"/>
  <c r="C25" i="27" s="1"/>
  <c r="E15" i="23"/>
  <c r="C33" i="27" s="1"/>
  <c r="F15" i="23"/>
  <c r="C44" i="27" s="1"/>
  <c r="C16" i="23"/>
  <c r="D16" i="23"/>
  <c r="E16" i="23"/>
  <c r="C34" i="27" s="1"/>
  <c r="F16" i="23"/>
  <c r="C45" i="27" s="1"/>
  <c r="C17" i="23"/>
  <c r="D17" i="23"/>
  <c r="E17" i="23"/>
  <c r="C35" i="27" s="1"/>
  <c r="F17" i="23"/>
  <c r="C46" i="27" s="1"/>
  <c r="C18" i="23"/>
  <c r="D18" i="23"/>
  <c r="E18" i="23"/>
  <c r="C36" i="27" s="1"/>
  <c r="F18" i="23"/>
  <c r="C19" i="23"/>
  <c r="D19" i="23"/>
  <c r="E19" i="23"/>
  <c r="F19" i="23"/>
  <c r="C20" i="23"/>
  <c r="D20" i="23"/>
  <c r="E20" i="23"/>
  <c r="F20" i="23"/>
  <c r="C21" i="23"/>
  <c r="D21" i="23"/>
  <c r="E21" i="23"/>
  <c r="F21" i="23"/>
  <c r="C22" i="23"/>
  <c r="D22" i="23"/>
  <c r="E22" i="23"/>
  <c r="F22" i="23"/>
  <c r="C23" i="23"/>
  <c r="D23" i="23"/>
  <c r="E23" i="23"/>
  <c r="F23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F22" i="22"/>
  <c r="E22" i="22"/>
  <c r="D22" i="22"/>
  <c r="C22" i="22"/>
  <c r="B22" i="22"/>
  <c r="F21" i="22"/>
  <c r="E21" i="22"/>
  <c r="D21" i="22"/>
  <c r="C21" i="22"/>
  <c r="B21" i="22"/>
  <c r="F20" i="22"/>
  <c r="E20" i="22"/>
  <c r="D20" i="22"/>
  <c r="C20" i="22"/>
  <c r="B20" i="22"/>
  <c r="F19" i="22"/>
  <c r="E19" i="22"/>
  <c r="D19" i="22"/>
  <c r="C19" i="22"/>
  <c r="B19" i="22"/>
  <c r="F18" i="22"/>
  <c r="E18" i="22"/>
  <c r="D18" i="22"/>
  <c r="C18" i="22"/>
  <c r="B18" i="22"/>
  <c r="F17" i="22"/>
  <c r="E17" i="22"/>
  <c r="B36" i="27" s="1"/>
  <c r="D17" i="22"/>
  <c r="C17" i="22"/>
  <c r="B17" i="22"/>
  <c r="F16" i="22"/>
  <c r="B46" i="27" s="1"/>
  <c r="E16" i="22"/>
  <c r="B35" i="27" s="1"/>
  <c r="D16" i="22"/>
  <c r="C16" i="22"/>
  <c r="B16" i="22"/>
  <c r="F15" i="22"/>
  <c r="B45" i="27" s="1"/>
  <c r="E15" i="22"/>
  <c r="B34" i="27" s="1"/>
  <c r="D15" i="22"/>
  <c r="C15" i="22"/>
  <c r="B15" i="22"/>
  <c r="F14" i="22"/>
  <c r="E14" i="22"/>
  <c r="B33" i="27" s="1"/>
  <c r="F33" i="27" s="1"/>
  <c r="D14" i="22"/>
  <c r="B25" i="27" s="1"/>
  <c r="C14" i="22"/>
  <c r="B5" i="27" s="1"/>
  <c r="B14" i="22"/>
  <c r="F13" i="22"/>
  <c r="B43" i="27" s="1"/>
  <c r="E13" i="22"/>
  <c r="B32" i="27" s="1"/>
  <c r="D13" i="22"/>
  <c r="C13" i="22"/>
  <c r="B4" i="27" s="1"/>
  <c r="B13" i="22"/>
  <c r="F12" i="22"/>
  <c r="E12" i="22"/>
  <c r="B37" i="27" s="1"/>
  <c r="D12" i="22"/>
  <c r="B26" i="27" s="1"/>
  <c r="C12" i="22"/>
  <c r="B12" i="22"/>
  <c r="F11" i="22"/>
  <c r="E11" i="22"/>
  <c r="D11" i="22"/>
  <c r="C11" i="22"/>
  <c r="B11" i="22"/>
  <c r="F10" i="22"/>
  <c r="E10" i="22"/>
  <c r="D10" i="22"/>
  <c r="C10" i="22"/>
  <c r="B10" i="22"/>
  <c r="C23" i="22" l="1"/>
  <c r="K130" i="26"/>
  <c r="K121" i="26"/>
  <c r="E57" i="26"/>
  <c r="E56" i="26"/>
  <c r="E55" i="26"/>
  <c r="I142" i="26"/>
  <c r="K128" i="26"/>
  <c r="F23" i="22"/>
  <c r="I130" i="26"/>
  <c r="K124" i="26"/>
  <c r="I145" i="26"/>
  <c r="K129" i="26"/>
  <c r="I136" i="26"/>
  <c r="K126" i="26"/>
  <c r="I133" i="26"/>
  <c r="K125" i="26"/>
  <c r="I124" i="26"/>
  <c r="K122" i="26"/>
  <c r="I139" i="26"/>
  <c r="K127" i="26"/>
  <c r="B23" i="22"/>
  <c r="I127" i="26"/>
  <c r="K123" i="26"/>
  <c r="I121" i="26"/>
  <c r="I148" i="26"/>
  <c r="E151" i="26"/>
  <c r="D23" i="22"/>
  <c r="E23" i="22"/>
  <c r="D24" i="23"/>
  <c r="C24" i="23"/>
  <c r="B24" i="23"/>
  <c r="F24" i="23"/>
  <c r="E24" i="23"/>
  <c r="F34" i="27"/>
  <c r="D45" i="27"/>
  <c r="B62" i="27"/>
  <c r="C61" i="27" s="1"/>
  <c r="C86" i="27"/>
  <c r="C84" i="27"/>
  <c r="C85" i="27"/>
  <c r="C83" i="27"/>
  <c r="D46" i="27"/>
  <c r="C47" i="27"/>
  <c r="C68" i="27"/>
  <c r="C38" i="27"/>
  <c r="F35" i="27"/>
  <c r="F26" i="27"/>
  <c r="F37" i="27"/>
  <c r="C27" i="27"/>
  <c r="F25" i="27"/>
  <c r="F36" i="27"/>
  <c r="B10" i="27"/>
  <c r="C66" i="27"/>
  <c r="C67" i="27"/>
  <c r="D43" i="27"/>
  <c r="F32" i="27"/>
  <c r="B38" i="27"/>
  <c r="B6" i="27"/>
  <c r="B18" i="27"/>
  <c r="E53" i="26"/>
  <c r="E52" i="26"/>
  <c r="E47" i="26"/>
  <c r="E46" i="26"/>
  <c r="E43" i="26"/>
  <c r="E50" i="26"/>
  <c r="E44" i="26"/>
  <c r="E45" i="26"/>
  <c r="E49" i="26"/>
  <c r="E41" i="26"/>
  <c r="E58" i="26"/>
  <c r="E54" i="26"/>
  <c r="E48" i="26"/>
  <c r="B44" i="27"/>
  <c r="D44" i="27" s="1"/>
  <c r="B24" i="27"/>
  <c r="G139" i="26" l="1"/>
  <c r="G145" i="26"/>
  <c r="K45" i="26"/>
  <c r="K46" i="26"/>
  <c r="K44" i="26"/>
  <c r="K43" i="26"/>
  <c r="G142" i="26"/>
  <c r="G121" i="26"/>
  <c r="G136" i="26"/>
  <c r="G148" i="26"/>
  <c r="G130" i="26"/>
  <c r="G127" i="26"/>
  <c r="G124" i="26"/>
  <c r="G133" i="26"/>
  <c r="C88" i="27"/>
  <c r="C70" i="27"/>
  <c r="B47" i="27"/>
  <c r="D47" i="27"/>
  <c r="F38" i="27"/>
  <c r="B27" i="27"/>
  <c r="F24" i="27"/>
  <c r="B19" i="27"/>
  <c r="C51" i="27"/>
  <c r="C58" i="27"/>
  <c r="C53" i="27"/>
  <c r="C54" i="27"/>
  <c r="C57" i="27"/>
  <c r="C60" i="27"/>
  <c r="C55" i="27"/>
  <c r="C56" i="27"/>
  <c r="C52" i="27"/>
  <c r="C59" i="27"/>
  <c r="E14" i="10"/>
  <c r="E13" i="10"/>
  <c r="E12" i="10"/>
  <c r="E10" i="10"/>
  <c r="E6" i="10"/>
  <c r="E11" i="10"/>
  <c r="E5" i="10"/>
  <c r="E18" i="10"/>
  <c r="E20" i="10"/>
  <c r="C62" i="27" l="1"/>
  <c r="G35" i="27"/>
  <c r="G34" i="27"/>
  <c r="G33" i="27"/>
  <c r="G37" i="27"/>
  <c r="G36" i="27"/>
  <c r="G32" i="27"/>
  <c r="F27" i="27"/>
  <c r="G24" i="27" s="1"/>
  <c r="C12" i="27"/>
  <c r="C17" i="27"/>
  <c r="C13" i="27"/>
  <c r="C16" i="27"/>
  <c r="C4" i="27"/>
  <c r="C5" i="27"/>
  <c r="E46" i="27"/>
  <c r="C9" i="27"/>
  <c r="C8" i="27"/>
  <c r="E43" i="27"/>
  <c r="E45" i="27"/>
  <c r="E44" i="27"/>
  <c r="E21" i="10"/>
  <c r="E15" i="10"/>
  <c r="E7" i="10"/>
  <c r="E47" i="27" l="1"/>
  <c r="G38" i="27"/>
  <c r="G26" i="27"/>
  <c r="G25" i="27"/>
  <c r="C18" i="27"/>
  <c r="C10" i="27"/>
  <c r="C6" i="27"/>
  <c r="C14" i="27"/>
  <c r="E22" i="10"/>
  <c r="G27" i="27" l="1"/>
  <c r="C19" i="27"/>
</calcChain>
</file>

<file path=xl/sharedStrings.xml><?xml version="1.0" encoding="utf-8"?>
<sst xmlns="http://schemas.openxmlformats.org/spreadsheetml/2006/main" count="1423" uniqueCount="649">
  <si>
    <t>ข้อ 1</t>
  </si>
  <si>
    <t>ข้อ 2</t>
  </si>
  <si>
    <t>ข้อ 3</t>
  </si>
  <si>
    <t>ข้อ 4</t>
  </si>
  <si>
    <t>ข้อ 5</t>
  </si>
  <si>
    <t>ข้อ 6</t>
  </si>
  <si>
    <t>ข้อ 7</t>
  </si>
  <si>
    <t>ข้อ 8</t>
  </si>
  <si>
    <t>ข้อ 9</t>
  </si>
  <si>
    <t>ข้อ 11</t>
  </si>
  <si>
    <t>ข้อ 12</t>
  </si>
  <si>
    <t>ข้อ 13</t>
  </si>
  <si>
    <t>ข้อ 14</t>
  </si>
  <si>
    <t>ลำดับที่</t>
  </si>
  <si>
    <t>ช่วงอายุ</t>
  </si>
  <si>
    <t>เพศ</t>
  </si>
  <si>
    <t>จังหวัด</t>
  </si>
  <si>
    <t>สถานะ</t>
  </si>
  <si>
    <t>ข้อ 10</t>
  </si>
  <si>
    <t>ข้อ 16</t>
  </si>
  <si>
    <t>ข้อ 21</t>
  </si>
  <si>
    <t>ข้อ 15</t>
  </si>
  <si>
    <t>ข้อ 17</t>
  </si>
  <si>
    <t>ข้อ 18</t>
  </si>
  <si>
    <t>ข้อ 19</t>
  </si>
  <si>
    <t>ข้อ 20</t>
  </si>
  <si>
    <t>ตัวชี้วัด</t>
  </si>
  <si>
    <t>ระดับการแปลผล</t>
  </si>
  <si>
    <t>แหล่ง
ข้อมูล</t>
  </si>
  <si>
    <t>- สรจ.</t>
  </si>
  <si>
    <t xml:space="preserve">เกณฑ์การให้คะแนน/สูตรการคำนวณ </t>
  </si>
  <si>
    <t>รวม</t>
  </si>
  <si>
    <t>รายละเอียด</t>
  </si>
  <si>
    <t>กลุ่มตัวอย่าง (คน)</t>
  </si>
  <si>
    <t>รวม (คน)</t>
  </si>
  <si>
    <t>ร้อยละ</t>
  </si>
  <si>
    <t>แรงงานจังหวัด</t>
  </si>
  <si>
    <t>ชาย</t>
  </si>
  <si>
    <t>หญิง</t>
  </si>
  <si>
    <t>จำนวน (คน)</t>
  </si>
  <si>
    <t>กลุ่มตัวอย่างที่ 1 แรงงานจังหวัด/เจ้าหน้าที่ที่ได้รับมอบหมายฯ</t>
  </si>
  <si>
    <t>หมายเหตุ</t>
  </si>
  <si>
    <t>ตารางบันทึกข้อมูลแบบสอบถามชุดที่ 1 สำหรับแรงงานจังหวัดหรือเจ้าหน้าที่ของสำนักงานแรงงานจังหวัดที่ได้รับมอบหมาย</t>
  </si>
  <si>
    <t>ผลลัพธ์</t>
  </si>
  <si>
    <t xml:space="preserve">ส่วนที่ 1 ข้อมูลทั่วไปของผู้ตอบแบบสอบถาม </t>
  </si>
  <si>
    <t>หน่วยงาน</t>
  </si>
  <si>
    <t>กลุ่มตัวอย่างที่ 2 หน่วยงานในสังกัดกระทรวงแรงงาน</t>
  </si>
  <si>
    <t>1. สำนักงานจัดหางานจังหวัด</t>
  </si>
  <si>
    <t>รวม หน่วยงานในสังกัดกระทรวงแรงงาน</t>
  </si>
  <si>
    <t>หน่วยงานในสังกัด</t>
  </si>
  <si>
    <t>ต่ำกว่า 1 ปี</t>
  </si>
  <si>
    <t>ตั้งแต่ 7 ปีขึ้นไป</t>
  </si>
  <si>
    <t>ไม่ได้ดำเนินการ</t>
  </si>
  <si>
    <t>ดำเนินการ</t>
  </si>
  <si>
    <t>ด้านกระบวนการ (Process)</t>
  </si>
  <si>
    <t>ตัวชี้วัด/ข้อคำถาม</t>
  </si>
  <si>
    <t>ค่าเฉลี่ย</t>
  </si>
  <si>
    <t>1. แรงงานจังหวัด</t>
  </si>
  <si>
    <t>รวม แรงงานจังหวัด/เจ้าหน้าที่ที่ได้รับมอบหมายฯ</t>
  </si>
  <si>
    <t>ค่าเฉลี่ยด้านกระบวนการ (Process)</t>
  </si>
  <si>
    <t xml:space="preserve">
</t>
  </si>
  <si>
    <r>
      <t xml:space="preserve">
</t>
    </r>
    <r>
      <rPr>
        <sz val="22"/>
        <rFont val="TH SarabunPSK"/>
        <family val="2"/>
      </rPr>
      <t xml:space="preserve">
</t>
    </r>
  </si>
  <si>
    <r>
      <t xml:space="preserve">
</t>
    </r>
    <r>
      <rPr>
        <sz val="22"/>
        <rFont val="TH SarabunPSK"/>
        <family val="2"/>
      </rPr>
      <t xml:space="preserve">
</t>
    </r>
  </si>
  <si>
    <r>
      <t xml:space="preserve">
</t>
    </r>
    <r>
      <rPr>
        <sz val="22"/>
        <rFont val="TH SarabunPSK"/>
        <family val="2"/>
      </rPr>
      <t xml:space="preserve">
</t>
    </r>
  </si>
  <si>
    <r>
      <t xml:space="preserve">
</t>
    </r>
    <r>
      <rPr>
        <sz val="22"/>
        <rFont val="TH SarabunPSK"/>
        <family val="2"/>
      </rPr>
      <t xml:space="preserve">
</t>
    </r>
  </si>
  <si>
    <r>
      <t xml:space="preserve">
</t>
    </r>
    <r>
      <rPr>
        <sz val="22"/>
        <rFont val="TH SarabunPSK"/>
        <family val="2"/>
      </rPr>
      <t xml:space="preserve">
</t>
    </r>
  </si>
  <si>
    <r>
      <t xml:space="preserve">
</t>
    </r>
    <r>
      <rPr>
        <sz val="22"/>
        <rFont val="TH SarabunPSK"/>
        <family val="2"/>
      </rPr>
      <t xml:space="preserve">
</t>
    </r>
  </si>
  <si>
    <r>
      <t>ค่าเฉลี่ย/</t>
    </r>
    <r>
      <rPr>
        <b/>
        <sz val="22"/>
        <color rgb="FF0033CC"/>
        <rFont val="TH SarabunPSK"/>
        <family val="2"/>
      </rPr>
      <t>ร้อยละ</t>
    </r>
  </si>
  <si>
    <t>ค่าคะแนนที่ได้</t>
  </si>
  <si>
    <t>การแปลผล</t>
  </si>
  <si>
    <t>ไม่มี</t>
  </si>
  <si>
    <t>ด้านปัจจัยนำเข้า (Input)</t>
  </si>
  <si>
    <t xml:space="preserve">- สรจ.
- หน่วยในสังกัด 
กระทรวงแรงงาน (สจจ, สสค)
</t>
  </si>
  <si>
    <t>- สรจ.
- หน่วยในสังกัด 
กระทรวงแรงงาน (สจจ, สสค)</t>
  </si>
  <si>
    <t>ค่าเฉลี่ยด้านปัจจัยนำเข้า (Input)</t>
  </si>
  <si>
    <t xml:space="preserve">ตัวชี้วัดที่ 4 : ระดับความเหมาะสมของการกำหนดรูปแบบและขั้นตอนการทำงานของโครงการฯ 
</t>
  </si>
  <si>
    <t xml:space="preserve">- สรจ.
</t>
  </si>
  <si>
    <t xml:space="preserve">ตัวชี้วัดที่ 5 : ระดับความเหมาะสมในการถ่ายทอดชี้แจงทำความเข้าใจในการขับเคลื่อนการดำเนินงานโครงการฯ 
</t>
  </si>
  <si>
    <t>ตัวชี้วัดที่ 8 : ระดับสำเร็จด้านความร่วมมือการบูรณาการตรวจแรงงานในพื้นที่</t>
  </si>
  <si>
    <t>ด้านผลสัมฤทธิ์ (Result)</t>
  </si>
  <si>
    <t>ด้านผลผลิต (Output)</t>
  </si>
  <si>
    <t>ตัวชี้วัดที่ 10 : ร้อยละความสำเร็จของการดำเนินงานตามตัวชี้วัดฯ</t>
  </si>
  <si>
    <t>ด้านผลลัพธ์ (Outcome)</t>
  </si>
  <si>
    <t>ค่าเฉลี่ยด้านผลสัมฤทธิ์ (Result)</t>
  </si>
  <si>
    <t>ตัวชี้วัดที่ 1 : ร้อยละความเหมาะสม/เพียงพอของทรัพยากรสำหรับบริหารจัดการโครงการฯ</t>
  </si>
  <si>
    <t>1. บุคลากร (Man)</t>
  </si>
  <si>
    <t>2. งบประมาณ (Money)</t>
  </si>
  <si>
    <t>3. วัสดุอุปกรณ์ (Materials)</t>
  </si>
  <si>
    <t>4. การบริหารจัดการ (Management)</t>
  </si>
  <si>
    <t>1. ความแตกต่างระหว่าง “การใช้แรงงาน” และ “การบังคับใช้แรงงาน”</t>
  </si>
  <si>
    <t>2. ความแตกต่างระหว่าง “ความผิดฐานค้ามนุษย์” กับ “ความผิดฐานบังคับใช้แรงงานหรือบริการ”</t>
  </si>
  <si>
    <t>3. การบังคับใช้แรงงานหรือบริการ (กฎหมายที่เกี่ยวข้อง นิยาม ตัวชี้วัด ข้อบ่งชี้/พฤติการณ์)</t>
  </si>
  <si>
    <t>4. องค์ประกอบความผิดฐานบังคับใช้แรงงาน</t>
  </si>
  <si>
    <t>5. ลักษณะแรงงานบังคับที่เข้าข่ายการค้ามนุษย์</t>
  </si>
  <si>
    <t>6. ขั้นตอนการปฏิบัติงาน การตรวจคัดกรองเบื้องต้น เพื่อหาข้อบ่งชี้/พฤติการณ์ที่อาจเป็นผู้เสียหายจากการบังคับใช้แรงงานหรือบริการ</t>
  </si>
  <si>
    <t>1. ขับเคลื่อนการดำเนินงานผ่านกลไกของศูนย์ปฏิบัติการป้องกันการค้ามนุษย์ด้านแรงงาน จังหวัด ... ในลักษณะบูรณาการร่วมกับหน่วยงานที่เกี่ยวข้อง</t>
  </si>
  <si>
    <t>2. สนับสนุนและส่งเสริมให้ข้าราชการในสังกัด ได้รับการแต่งตั้ง เป็นพนักงานเจ้าหน้าที่ ตามมาตรา 5 แห่ง พ.ร.บ.ป้องกันและปราบปรามการค้ามนุษย์ พ.ศ. 2551 และที่แก้ไขเพิ่มเติม</t>
  </si>
  <si>
    <t>3. เข้าร่วมทีมสหวิชาชีพในการตรวจสอบ จับกุม และคัดแยกผู้เสียหายจากการบังคับใช้แรงงานหรือบริการและการค้ามนุษย์ ด้านแรงงาน</t>
  </si>
  <si>
    <t>4. บูรณาการตรวจแรงงานร่วมกับสำนักงานสวัสดิการและคุ้มครองแรงงานจังหวัด และสำนักงานจัดหางานจังหวัด</t>
  </si>
  <si>
    <t>5. การสร้างช่องทางการข่าว โดยแลกเปลี่ยนข้อมูล/ข่าวสารกับภาคีเครือข่ายภาครัฐ ภาคเอกชน ภาคประชาสังคม และองค์กรพัฒนาเอกชน (NGO) ในพื้นที่</t>
  </si>
  <si>
    <t>รูปแบบการทำงาน</t>
  </si>
  <si>
    <t>ขั้นตอนการทำงาน</t>
  </si>
  <si>
    <t>2. จัดประชุมศูนย์ปฏิบัติการป้องกันการค้ามนุษย์ด้านแรงงานจังหวัด หรือประสานหน่วยงานในพื้นที่ เพื่อขับเคลื่อน กำกับ ดูแล และติดตามผลการดำเนินงานตามแผนฯ (เดือนละ 1 ครั้ง)</t>
  </si>
  <si>
    <t>3. สรจ. โดยศูนย์ปฏิบัติการป้องกันการค้ามนุษย์ด้านแรงงานจังหวัด รายงานผลการดำเนินงานตามแผนปฏิบัติการฯ (ทุกวันที่ 5 ของเดือนผ่านระบบออนไลน์)</t>
  </si>
  <si>
    <t xml:space="preserve">4. สรจ. โดยศูนย์ปฏิบัติการป้องกันการค้ามนุษย์ด้านแรงงานจังหวัด จัดทำรายงานสรุปผลการดำเนินงานตามแผนฯ (ภายในวันที่ 7 ตุลาคม 2565)               </t>
  </si>
  <si>
    <t>การถ่ายทอดเพื่อชี้แจงทำความเข้าใจในการขับเคลื่อน การดำเนินงานในพื้นที่จากหน่วยงานส่วนกลางสู่การปฏิบัติในส่วนภูมิภาค</t>
  </si>
  <si>
    <t>1. จัดทำแผนปฏิบัติการป้องกันการบังคับใช้แรงงานหรือบริการและการค้ามนุษย์ด้านแรงงาน จังหวัด ... ประจำปี 2565</t>
  </si>
  <si>
    <t>2. เสนอแผนปฏิบัติการฯ ให้ ผวจ. อนุมัติ/เห็นชอบ/ทราบ และส่งแผนฯ ให้ สล.ศปคร.รง.</t>
  </si>
  <si>
    <t xml:space="preserve">3. เข้าร่วมทีมสหวิชาชีพ ในการตรวจสอบ จับกุม และคัดแยกผู้เสียหายจากการบังคับใช้แรงงาน </t>
  </si>
  <si>
    <t>7. รายงานผลการดำเนินงานตามแผนฯ ผ่านระบบออนไลน์</t>
  </si>
  <si>
    <t>8. จัดทำรายงานสรุปผลการดำเนินงานตามแผนฯ ประจำปี</t>
  </si>
  <si>
    <t>1. แบบฟอร์มแผนปฏิบัติการป้องกันการบังคับใช้แรงงานหรือบริการ และการค้ามนุษย์ด้านแรงงานจังหวัด ... ประจำปี พ.ศ. 2565 (แบบฟอร์ม 1)</t>
  </si>
  <si>
    <t>3. แบบรายงานสรุปผลการดำเนินงานประจำปี พ.ศ. 2565 ศูนย์ปฏิบัติการป้องกันการค้ามนุษย์ด้านแรงงาน จังหวัด ... (แบบฟอร์ม 3)</t>
  </si>
  <si>
    <t>เชิงปริมาณ</t>
  </si>
  <si>
    <t>เชิงคุณภาพ</t>
  </si>
  <si>
    <t>แผนปฏิบัติการป้องกันการบังคับใช้แรงงานหรือบริการ และการค้ามนุษย์ด้านแรงงานจังหวัด</t>
  </si>
  <si>
    <t>4. สื่อประชาสัมพันธ์ กระชับ เข้าใจง่าย สามารถนำไปใช้ได้จริง</t>
  </si>
  <si>
    <t>แหล่งข้อมูล</t>
  </si>
  <si>
    <t>สามารถนำไปใช้ปฏิบัติงานได้อย่างมีประสิทธิภาพ</t>
  </si>
  <si>
    <t xml:space="preserve">ไม่สามารถนำไปใช้ปฏิบัติงานได้อย่างมีประสิทธิภาพ </t>
  </si>
  <si>
    <t>มี</t>
  </si>
  <si>
    <t xml:space="preserve">กิจการเกษตร </t>
  </si>
  <si>
    <t xml:space="preserve">กิจการก่อสร้าง </t>
  </si>
  <si>
    <t>กิจการประมง</t>
  </si>
  <si>
    <t xml:space="preserve">ร้านอาหาร </t>
  </si>
  <si>
    <t xml:space="preserve">โรงแรม/ที่พัก </t>
  </si>
  <si>
    <t xml:space="preserve">ร้านขายของฝาก </t>
  </si>
  <si>
    <t xml:space="preserve">โปรดระบุผลการดำเนินการตรวจบูรณาการสถานประกอบกิจการตามแผนปฏิบัติการป้องกันการบังคับใช้แรงงานหรือบริการและการค้ามนุษย์ด้านแรงงาน จังหวัด ... ประจำปี พ.ศ. 2565 ในหน่วยงานของท่าน </t>
  </si>
  <si>
    <t>ไม่พบการกระทำความผิดหรือเข้าข่ายกลุ่มเสี่ยงของการกระทำความผิด</t>
  </si>
  <si>
    <t xml:space="preserve">พบการกระทำความผิด </t>
  </si>
  <si>
    <t>1) ความแตกต่างระหว่าง “การใช้แรงงาน” และ “การบังคับใช้แรงงาน”</t>
  </si>
  <si>
    <t>2) ความแตกต่างระหว่าง “ความผิดฐานค้ามนุษย์” กับ “ความผิดฐานบังคับใช้แรงงานหรือบริการ”</t>
  </si>
  <si>
    <t>1) จัดทำแผนปฏิบัติการป้องกันการบังคับใช้แรงงานหรือบริการและการค้ามนุษย์ด้านแรงงาน จังหวัด ... ประจำปี 2565</t>
  </si>
  <si>
    <t>2) เสนอแผนปฏิบัติการฯ ให้ ผวจ. อนุมัติ/เห็นชอบ/ทราบ และส่งแผนฯ ให้ สล.ศปคร.รง.</t>
  </si>
  <si>
    <t>5) สร้างช่องทางการข่าวร่วมกับภาคีเครือข่ายในพื้นที่ เพื่อหาข่าวการกระทำความผิดเกี่ยวกับการบังคับใช้แรงงานหรือบริการ และการค้ามนุษย์ด้านแรงงาน</t>
  </si>
  <si>
    <t>1) กำหนดยุทธศาสตร์ แผนปฏิบัติการป้องกันการค้ามนุษย์ด้านแรงงานระดับจังหวัด ตามประเด็นข้อสั่งการของนายกรัฐมนตรี คณะรัฐมนตรี รัฐมนตรีว่าการกระทรวงแรงงาน ปลัดกระทรวงแรงงาน ศูนย์ปฏิบัติการป้องกันการค้ามนุษย์ด้านแรงงาน และประเด็นที่ถูกกล่าวหาและข้อเสนอแนะที่ปรากฏในรายงานการค้ามนุษย์ (TIP Report)</t>
  </si>
  <si>
    <t>ไม่ปรับปรุง/ไม่เพิ่มเติม</t>
  </si>
  <si>
    <t>2)  กำกับ ติดตามผลการปฏิบัติงานของศูนย์ปฏิบัติการป้องกันการค้ามนุษย์ด้านแรงงาน</t>
  </si>
  <si>
    <t>4) แต่งตั้งคณะอนุกรรมการหรือคณะทำงานได้ตามความเหมาะสม</t>
  </si>
  <si>
    <t>5) ปฏิบัติหน้าที่อื่นตามที่ประธานศูนย์ปฏิบัติการป้องกันการค้ามนุษย์ด้านแรงงานมอบหมาย</t>
  </si>
  <si>
    <t>1) สำนักงานพัฒนาสังคมและความมั่นคงของมนุษย์จังหวัด</t>
  </si>
  <si>
    <t>3) สำนักงานตรวจคนเข้าเมืองจังหวัด</t>
  </si>
  <si>
    <t>4) กองอำนวยการรักษาความมั่นคงภายในจังหวัด</t>
  </si>
  <si>
    <t>5) ตำรวจภูธร</t>
  </si>
  <si>
    <t xml:space="preserve">1) ตามแผนการบูรณาการตรวจแรงงาน </t>
  </si>
  <si>
    <t xml:space="preserve">2) กลุ่มเสี่ยงอื่นตามที่จังหวัดเห็นสมควร </t>
  </si>
  <si>
    <t>3) ตามพระราชบัญญัติการบริหารจัดการการทำงานของคนต่างด้าว</t>
  </si>
  <si>
    <t>1) ร่วมจัดทำแผนปฏิบัติการปฏิบัติการป้องกันการบังคับใช้แรงงานหรือบริการและการค้ามนุษย์ด้านแรงงาน จังหวัด ... ประจำปี 2565</t>
  </si>
  <si>
    <t>ตารางบันทึกข้อมูลแบบสอบถามชุดที่ 2 สำหรับหน่วยงานในสังกัดกระทรวงแรงงาน</t>
  </si>
  <si>
    <t>ขนาดสถานประกอบกิจการ</t>
  </si>
  <si>
    <t>1) ลูกจ้างไม่มีเสรีภาพที่จะเลือกงานหรืออาจถูกหลอกลวง</t>
  </si>
  <si>
    <t>2) ลูกจ้างถูกบังคับให้ทำงานด้วยวิธีการและความรุนแรง ถูกริดรอนสิทธิและเสรีภาพ</t>
  </si>
  <si>
    <t>3) ยึดหนังสือเดินทาง ยึดค่าจ้าง กักขัง หน่วงเหนี่ยว ห้ามติดต่อกับบุคคลภายนอก</t>
  </si>
  <si>
    <t xml:space="preserve">4) นายจ้างกำหนดเวลาทำงานปกติ เวลาพัก และหลักเกณฑ์วันหยุด การทำงานล่วงเวลา </t>
  </si>
  <si>
    <t>6) ไม่จ่ายค่าจ้างหรือค่าตอบแทน หรือจ่ายค่าจ้างหรือค่าตอบแทนที่ไม่เหมาะสม</t>
  </si>
  <si>
    <t>8) มีการลงโทษด้วยการข่มขู่ ประทุษร้ายต่อร่างกายและจิตใจ</t>
  </si>
  <si>
    <t>9) ยุติการทำงานขึ้นอยู่กับการทำงานของนายจ้างเพียงฝ่ายเดียว</t>
  </si>
  <si>
    <t>10) นำภาระหนี้มาเป็นสิ่งผูกมัดโดยมิชอบ</t>
  </si>
  <si>
    <t>เข้าข่าย</t>
  </si>
  <si>
    <t>ไม่เข้าข่าย</t>
  </si>
  <si>
    <t>2. สำนักงานสวัสดิการและคุ้มครองแรงงานจังหวัด</t>
  </si>
  <si>
    <t>กลุ่มตัวอย่างที่ 3  สถานประกอบกิจการ</t>
  </si>
  <si>
    <t>สถานประกอบกิจการ</t>
  </si>
  <si>
    <t>รวม สถานประกอบกิจการ</t>
  </si>
  <si>
    <t>จำนวน (แห่ง)</t>
  </si>
  <si>
    <t xml:space="preserve">กิจการเกี่ยวเนื่องกับการเกษตร </t>
  </si>
  <si>
    <t>ท่านเห็นว่าองค์ความรู้ที่ท่านได้รับจากการประชุม/อบรมด้านงานป้องกันและแก้ไขปัญหาการค้ามนุษย์ด้านแรงงาน/การศึกษาคู่มือแนวทางปฏิบัติที่เกี่ยวข้อง สามารถนำไปใช้ปฏิบัติงานได้อย่างมีประสิทธิภาพหรือไม่</t>
  </si>
  <si>
    <t>1. จัดประชุมศูนย์ปฏิบัติการป้องกันการค้ามนุษย์ด้านแรงงานจังหวัด หรือประสานหน่วยงานที่เกี่ยวข้อง เพื่อปรับปรุงแผนปฏิบัติการฯ</t>
  </si>
  <si>
    <t>ข้อ 22</t>
  </si>
  <si>
    <t>เหมาะสม</t>
  </si>
  <si>
    <t>ไม่เหมาะสม</t>
  </si>
  <si>
    <t>ข้อ 23</t>
  </si>
  <si>
    <t>ทราบ</t>
  </si>
  <si>
    <t>ไม่ทราบ</t>
  </si>
  <si>
    <t>ท่านทราบข้อมูลเกี่ยวกับการบังคับใช้แรงงานหรือบริการ และการค้ามนุษย์ด้านแรงงานจากหน่วยงานในสังกัดกระทรวงแรงงานหรือไม่</t>
  </si>
  <si>
    <t>ระยะเวลารับผิดชอบงาน</t>
  </si>
  <si>
    <t>ระยะเวลาการทำงาน</t>
  </si>
  <si>
    <t>ระยะเวลาการดำเนินกิจการ</t>
  </si>
  <si>
    <t>ประเภทสถานประกอบกิจการ</t>
  </si>
  <si>
    <t>ขนาดเล็ก (1 - 50 คน)</t>
  </si>
  <si>
    <t>ขนาดกลาง (51 - 200 คน)</t>
  </si>
  <si>
    <t>ต่ำกว่า 21 ปี</t>
  </si>
  <si>
    <t>21 - 30 ปี</t>
  </si>
  <si>
    <t>31 - 40 ปี</t>
  </si>
  <si>
    <t>41 - 50 ปี</t>
  </si>
  <si>
    <t>1 - 3 ปี</t>
  </si>
  <si>
    <t>4 - 6 ปี</t>
  </si>
  <si>
    <t>ผลรวม</t>
  </si>
  <si>
    <t>จำนวนคนตอบ รวม "0"</t>
  </si>
  <si>
    <t>รหัส "0"</t>
  </si>
  <si>
    <t>รหัส "1"</t>
  </si>
  <si>
    <t>รหัส "2"</t>
  </si>
  <si>
    <t>รหัส "3"</t>
  </si>
  <si>
    <t>รหัส "4"</t>
  </si>
  <si>
    <t>รหัส "5"</t>
  </si>
  <si>
    <t>รหัส "6"</t>
  </si>
  <si>
    <t>รหัส "7"</t>
  </si>
  <si>
    <t>รหัส "8"</t>
  </si>
  <si>
    <t>รหัส "9"</t>
  </si>
  <si>
    <t>รหัส "10"</t>
  </si>
  <si>
    <t>จำนวนคนตอบ
ไม่รวม "0"</t>
  </si>
  <si>
    <t>รวม 4 กลุ่มตัวอย่าง</t>
  </si>
  <si>
    <t>แบบสอบถาม ชุดที่ 1 ข้อ 3,
แบบสอบถาม ชุดที่ 2 ข้อ 2</t>
  </si>
  <si>
    <t>แบบสอบถาม ชุดที่ 1 ข้อ 5,
แบบสอบถาม ชุดที่ 2 ข้อ 4</t>
  </si>
  <si>
    <t>แบบสอบถาม ชุดที่ 1 ข้อ 10</t>
  </si>
  <si>
    <t>แบบสอบถาม ชุดที่ 1 ข้อ 12,
แบบสอบถาม ชุดที่ 2 ข้อ 7</t>
  </si>
  <si>
    <t>แบบสอบถาม ชุดที่ 1 ข้อ 13,
แบบสอบถาม ชุดที่ 2 ข้อ 8</t>
  </si>
  <si>
    <t>แบบสอบถาม ชุดที่ 1 ข้อ 16,
แบบสอบถาม ชุดที่ 2 ข้อ 11</t>
  </si>
  <si>
    <t>แบบสอบถาม ชุดที่ 1 ข้อ 21,
แบบสอบถาม ชุดที่ 2 ข้อ 14</t>
  </si>
  <si>
    <t>แบบสอบถาม ชุดที่ 3 ข้อ 3</t>
  </si>
  <si>
    <t>แบบสอบถาม ชุดที่ 4 ข้อ 2</t>
  </si>
  <si>
    <t>แบบสอบถาม ชุดที่ 4 ข้อ 3</t>
  </si>
  <si>
    <t>ดำเนินการ/ไม่ได้ดำเนินการ</t>
  </si>
  <si>
    <t>ทราบ/ไม่ทราบ</t>
  </si>
  <si>
    <t>เข้าข่าย/ไม่เข้าข่าย</t>
  </si>
  <si>
    <t>ปรับปรุง/เพิ่มเติม</t>
  </si>
  <si>
    <t>ระดับความเหมาะสม</t>
  </si>
  <si>
    <t>เหมาะสม/ไม่เหมาะสม</t>
  </si>
  <si>
    <t>พบ/ไม่พบ</t>
  </si>
  <si>
    <t>-</t>
  </si>
  <si>
    <t>ทราบ จากช่องทางดังต่อไปนี้</t>
  </si>
  <si>
    <t>1. ท่านเห็นว่าทรัพยากรสำหรับบริหารจัดการโครงการฯ ดังต่อไปนี้ 
มีความเหมาะสม/เพียงพอหรือไม่</t>
  </si>
  <si>
    <t>13. ท่านได้รับการประสานงานจากหน่วยงานภายนอกกระทรวงแรงงานใดบ้าง 
ในการเชิญให้เข้าร่วมการตรวจบูรณาการงานป้องกันและแก้ไขปัญหาการค้ามนุษย์ 
(ตอบได้มากกว่า 1 ข้อ)</t>
  </si>
  <si>
    <t>3) เข้ารับการอบรมหลักสูตรต่าง ๆ 
ที่เกี่ยวข้องกับหน่วยงาน ทั้งภายในและภายนอกกระทรวงแรงงาน</t>
  </si>
  <si>
    <t>แบบสอบถาม ชุดที่ 1 ข้อ 2,
แบบสอบถาม ชุดที่ 2 ข้อ 1</t>
  </si>
  <si>
    <t>4) เข้ารับการฝึกทักษะจากการปฏิบัติงานจริงจากการจำลองสถานการณ์เสมือนจริง หรือการมอบหมายให้
เข้าร่วมตรวจบูรณาการ การคัดแยกผู้เสียหายจากทีมสหวิชาชีพและหน่วยงานต่างๆ ที่เกี่ยวข้อง และการเสาะหาข้อมูลการค้ามนุษย์ด้านแรงงาน</t>
  </si>
  <si>
    <t>7) รายงานผลการดำเนินงานตามแผนฯ 
ผ่านระบบออนไลน์</t>
  </si>
  <si>
    <t>8) จัดทำรายงานสรุปผลการดำเนินงาน
ตามแผนฯ ประจำปี</t>
  </si>
  <si>
    <t>แบบสอบถาม ชุดที่ 2 ข้อ 6</t>
  </si>
  <si>
    <t>ข้อ 24</t>
  </si>
  <si>
    <t>จากการเข้าร่วมการตรวจบูรณาการร่วมกับหน่วยงานในสังกัดกระทรวงแรงงาน
ที่ผ่านมา ท่านพบว่าสถานประกอบกิจการได้ดำเนินการตามสิทธิและหน้าที่ของนายจ้างและลูกจ้างในประเด็นดังต่อไปนี้ หรือไม่</t>
  </si>
  <si>
    <t>4) การทำงานล่วงเวลา (กำหนดให้การทำงานในวันหยุด โดยได้รับความยินยอมจากลูกจ้างก่อนเป็นคราวๆ)</t>
  </si>
  <si>
    <t>5) อัตราค่าจ้าง (กำหนดให้มีการจ่ายค่าจ้างไม่ต่ำกว่าอัตราค่าจ้างขั้นต่ำ และจ่ายค่าจ้างตามมาตรฐานฝีมือ)</t>
  </si>
  <si>
    <t>2) จำกัดสิทธิเสรีภาพในการเดินทาง</t>
  </si>
  <si>
    <t>4) มีการเรียกเก็บค่าใช้จ่ายในการเดินทาง/ค่าใช้จ่ายในการจัดทำเอกสารประจำตัว/ใบอนุญาตทำงานจากลูกจ้าง</t>
  </si>
  <si>
    <t>11. ท่านเห็นว่าการดำเนินงานตามขั้นตอนของแผนปฏิบัติงานภายใต้ “โครงการขับเคลื่อนกลไกเชิงนโยบายในการป้องกันและแก้ไขปัญหาการค้ามนุษย์ด้านแรงงานไปสู่การปฏิบัติ 
ประจำปีงบประมาณ พ.ศ. 2565” ในข้อดังต่อไปนี้ มีความเหมาะสม หรือควรปรับปรุงแก้ไข เพื่อลดขั้นตอนการปฏิบัติงาน</t>
  </si>
  <si>
    <t>แบบสอบถาม ชุดที่ 1 ข้อ 22,
แบบสอบถาม ชุดที่ 2 ข้อ 15</t>
  </si>
  <si>
    <t>3) ไม่มีการจัดที่พักอาศัยที่เหมาะสม
ในการดำรงชีวิต</t>
  </si>
  <si>
    <t>1) จัดเก็บหรือยึดเอกสารประจำตัว
หนังสือเดินทางของลูกจ้าง</t>
  </si>
  <si>
    <t>แบบสอบถาม ชุดที่ 1 ข้อ 24
แบบสอบถาม ชุดที่ 2 ข้อ 16</t>
  </si>
  <si>
    <t>ตำแหน่ง</t>
  </si>
  <si>
    <t>เจ้าของกิจการ</t>
  </si>
  <si>
    <t>เจ้าหน้าที่ฝ่ายบุคคล</t>
  </si>
  <si>
    <t>เจ้าหน้าที่ฝ่ายบัญชี</t>
  </si>
  <si>
    <t>เจ้าหน้าที่ความปลอดภัย</t>
  </si>
  <si>
    <t>3) ความรู้ที่ได้รับช่วยลดความเสี่ยงต่อการกระทำความผิด
ด้านการค้ามนุษย์ด้านแรงงาน</t>
  </si>
  <si>
    <t>3) ด้านการทำงานเป็นทีม : ร่วมกันหารือ/แก้ไขปัญหา/ตัดสินใจระหว่างตรวจบูรณาการ</t>
  </si>
  <si>
    <t>ตารางบันทึกข้อมูลแบบสอบถามชุดที่ 4 สำหรับลูกจ้างทั่วไปในสถานประกอบกิจการ</t>
  </si>
  <si>
    <t>ส่วนที่ 2 การประเมินความรู้ความเข้าใจที่ได้รับจากโครงการฯ</t>
  </si>
  <si>
    <t xml:space="preserve">1. ท่านทราบหรือไม่ว่าพฤติกรรม/การกระทำใดดังต่อไปนี้ "เข้าข่ายการบังคับใช้แรงงานหรือบริการ" </t>
  </si>
  <si>
    <t>ตารางบันทึกข้อมูลแบบสอบถามชุดที่ 3 สำหรับสถานประกอบกิจการ (เช่น เจ้าของกิจการ เจ้าหน้าที่ฝ่ายบุคคล เจ้าหน้าที่ฝ่ายบัญชี และเจ้าหน้าที่ความปลอดภัย เป็นต้น)</t>
  </si>
  <si>
    <t>ส่วนที่ 2 การประเมินความพึงพอใจและความรู้ความเข้าใจที่ได้รับจากโครงการฯ</t>
  </si>
  <si>
    <t>4. ท่านทราบหรือไม่ว่าพฤติกรรม/การกระทำใดดังต่อไปนี้ "เข้าข่ายการบังคับใช้แรงงานหรือบริการ"</t>
  </si>
  <si>
    <t>6) อื่น ๆ (โปรดระบุ)</t>
  </si>
  <si>
    <t>3. ท่านมีความรู้ความเข้าใจในประเด็นต่าง ๆ ตาม พ.ร.บ.ป้องกันและปราบปรามการค้ามนุษย์ พ.ศ. 2551 และที่แก้ไขเพิ่มเติม 
อยู่ในระดับใด</t>
  </si>
  <si>
    <t xml:space="preserve">6. หน่วยงานของท่านได้เข้าร่วมการขับเคลื่อนการป้องกันและแก้ไขปัญหาการค้ามนุษย์ด้านแรงงานด้วยวิธีการใดดังต่อไปนี้
(ตอบได้มากกว่า 1 ข้อ) </t>
  </si>
  <si>
    <t>7. ท่านเห็นว่าอำนาจหน้าที่ตามคำสั่งจัดตั้งศูนย์ปฏิบัติการป้องกันการค้ามนุษย์ด้านแรงงาน 
และแต่งตั้งคณะอนุกรรมการภายใต้ศูนย์ปฏิบัติการป้องกันการค้ามนุษย์ด้านแรงงาน จังหวัด ... ในประเด็นดังต่อไปนี้ เห็นควรปรับปรุงหรือไม่อย่างไร</t>
  </si>
  <si>
    <t>(ไม่ปรับปรุง/ไม่เพิ่มเติม,ปรับปรุง/เพิ่มเติม)</t>
  </si>
  <si>
    <t xml:space="preserve">หากตอบ "ปรับปรุง/เพิ่มเติม" (โปรดระบุเหตุผล) </t>
  </si>
  <si>
    <t>จำนวน
ลูกจ้าง
(คน)</t>
  </si>
  <si>
    <t>สามารถ/
ไม่สามารถ</t>
  </si>
  <si>
    <t>ส่วนที่ 2 คำถามเกี่ยวกับการบริหารจัดการ และผลการปฏิบัติงานโครงการฯ</t>
  </si>
  <si>
    <t>หากท่านตอบความเหมาะสมอยู่ในระดับ 3=ปานกลาง, 
2=น้อย, 1=น้อยที่สุด 
(โปรดระบุ) สิ่งที่ควรปรับปรุง
ในแต่ละแบบฟอร์ม</t>
  </si>
  <si>
    <t>(โปรดระบุจำนวน)
สถานประกอบกิจการ
ที่ท่านได้ดำเนินการตรวจฯ ในปีงบประมาณ พ.ศ. 2565
(แห่ง)</t>
  </si>
  <si>
    <t>1) เวลาทำงาน (กำหนดให้งานทั่วไปไม่เกิน 8 ชั่วโมง/วัน หรือตามที่นายจ้างลูกจ้างตกลงกัน 
และไม่เกิน 48 ชั่วโมง/สัปดาห์)</t>
  </si>
  <si>
    <t>4) บูรณาการตรวจแรงงานร่วมกับสำนักงานสวัสดิการและคุ้มครองแรงงานจังหวัด และสำนักงานจัดหางานจังหวัด</t>
  </si>
  <si>
    <t>12. ท่านเห็นว่าอำนาจหน้าที่ตามคำสั่งจัดตั้งศูนย์ปฏิบัติการป้องกันการค้ามนุษย์ด้านแรงงาน 
และแต่งตั้งคณะอนุกรรมการภายใต้ศูนย์ปฏิบัติการป้องกันการค้ามนุษย์ด้านแรงงาน จังหวัด ... ในประเด็นดังต่อไปนี้ เห็นควรปรับปรุงหรือไม่อย่างไร</t>
  </si>
  <si>
    <t>(โปรดระบุจำนวน)เป้าหมาย 
(แผน)</t>
  </si>
  <si>
    <t>(โปรดระบุจำนวน) ผลงาน 
(แผน)</t>
  </si>
  <si>
    <t>(โปรดระบุจำนวน)กิจกรรม
(กิจกรรม)</t>
  </si>
  <si>
    <t>20. โปรดระบุผลการดำเนินงานตามตัวชี้วัดของสำนักงานแรงงานจังหวัดที่กำหนดไว้ตามคู่มือการปฏิบัติงาน
ของสำนักงานแรงงานจังหวัด ประจำปีงบประมาณ พ.ศ. 2565</t>
  </si>
  <si>
    <t>2. เจ้าหน้าที่ที่ได้รับมอบหมายให้รับผิดชอบงาน</t>
  </si>
  <si>
    <t>ลูกจ้างทั่วไปในสถานประกอบกิจการ</t>
  </si>
  <si>
    <t>กลุ่มตัวอย่างที่ 4 ลูกจ้างทั่วไปในสถานประกอบกิจการ</t>
  </si>
  <si>
    <t>รวม ลูกจ้างทั่วไปในสถานประกอบกิจการ</t>
  </si>
  <si>
    <t>ตั้งแต่ 51 ปีขึ้นไป</t>
  </si>
  <si>
    <t>ขนาดใหญ่ (&gt;200 คน)</t>
  </si>
  <si>
    <t xml:space="preserve">สปา/นวดแผนไทย </t>
  </si>
  <si>
    <r>
      <rPr>
        <b/>
        <u/>
        <sz val="15"/>
        <rFont val="TH SarabunPSK"/>
        <family val="2"/>
      </rPr>
      <t>เชิงปริมาน</t>
    </r>
    <r>
      <rPr>
        <b/>
        <sz val="15"/>
        <rFont val="TH SarabunPSK"/>
        <family val="2"/>
      </rPr>
      <t xml:space="preserve">
แผนปฏิบัติการป้องกันการบังคับใช้แรงงานหรือบริการ และการค้ามนุษย์ด้านแรงงานจังหวัด </t>
    </r>
  </si>
  <si>
    <r>
      <rPr>
        <b/>
        <u/>
        <sz val="15"/>
        <rFont val="TH SarabunPSK"/>
        <family val="2"/>
      </rPr>
      <t>เชิงคุณภาพ</t>
    </r>
    <r>
      <rPr>
        <b/>
        <sz val="15"/>
        <rFont val="TH SarabunPSK"/>
        <family val="2"/>
      </rPr>
      <t xml:space="preserve">
ความสำเร็จของการนำแผนฯ ไปสู่การปฏิบัติ (ไม่ต่ำกว่าร้อยละ 100) </t>
    </r>
  </si>
  <si>
    <r>
      <rPr>
        <b/>
        <u/>
        <sz val="15"/>
        <rFont val="TH SarabunPSK"/>
        <family val="2"/>
      </rPr>
      <t>เชิงคุณภาพ</t>
    </r>
    <r>
      <rPr>
        <b/>
        <sz val="15"/>
        <rFont val="TH SarabunPSK"/>
        <family val="2"/>
      </rPr>
      <t xml:space="preserve">
การเบิกจ่ายงบประมาณของสำนักงานแรงงานจังหวัด (ไม่ต่ำกว่าร้อยละ 100)</t>
    </r>
  </si>
  <si>
    <t>ตัวชี้วัดที่ 11 : ระดับความพึงพอใจต่อการบูรณาการตรวจแรงงานของกระทรวงแรงงาน</t>
  </si>
  <si>
    <t>6. สร้างการรับรู้เกี่ยวกับ พ.ร.บ.ป้องกันและปราบปรามการค้ามนุษย์ พ.ศ. 2551 และที่แก้ไขเพิ่มเติม โดยเน้นประเด็นการบังคับใช้แรงงานหรือบริการให้กับเจ้าหน้าที่ทั้งในและนอกสังกัดกระทรวงแรงงาน สถานประกอบกิจการ และแรงงานในพื้นที่</t>
  </si>
  <si>
    <t>5. สรจ. โดยศูนย์ปฏิบัติการป้องกันการค้ามนุษย์ด้านแรงงานจังหวัด ติดตามผลในส่วนที่เกี่ยวข้องกับการดำเนินการของหน่วยงานสังกัดกระทรวงแรงงาน กรณีที่มีการดำเนินการตามมาตรา 6 และมาตรา 6/1 แห่ง พ.ร.บ.ป้องกันและปราบปรามการค้ามนุษย์ พ.ศ. 2551 (วันที่ 5 ของเดือน)</t>
  </si>
  <si>
    <t>4. สรจ. บูรณาการตรวจแรงงาน ร่วมกับ สจจ./สสค. หากพบกลุ่มเสี่ยงให้ประสานทีมสหวิชาชีพ และเข้าร่วมคัดแยกผู้เสียหายจากการบังคับใช้แรงงาน</t>
  </si>
  <si>
    <t>6. สร้างการรับรู้เกี่ยวกับ พ.ร.ก. แก้ไขเพิ่มเติม พ.ร.บ.ป้องกันและปราบปรามการค้ามนุษย์ พ.ศ. 2551 พ.ศ. 2562 ให้กับผู้มีส่วนได้ส่วนเสีย</t>
  </si>
  <si>
    <t>1. ความสำเร็จของการนำแผนฯ ไปสู่การปฏิบัติ (ไม่ต่ำกว่าร้อยละ 100)</t>
  </si>
  <si>
    <t>2. การเบิกจ่ายงบประมาณของสำนักงานแรงงานจังหวัด (ไม่ต่ำกว่าร้อยละ 100)</t>
  </si>
  <si>
    <t>1. ระยะเวลาในการเข้าตรวจบูรณาการด้านแรงงานมีความเหมาะสม</t>
  </si>
  <si>
    <t>2. การสื่อสารและการแนะนำข้อมูล มีเนื้อหาที่ชัดเจนเป็นประโยชน์ และตรงต่อความต้องการ</t>
  </si>
  <si>
    <t>3. ความรู้ที่ได้รับช่วยลดความเสี่ยงต่อการกระทำความผิดด้านการค้ามนุษย์ด้านแรงงาน</t>
  </si>
  <si>
    <t>กรณีตอบ "ไม่เหมาะสม/ไม่เพียงพอ" 
(โปรดระบุเหตุผล)</t>
  </si>
  <si>
    <t>กรณีตอบ 
"ไม่สามารถนำไปใช้ปฏิบัติงาน
ได้อย่างมีประสิทธิภาพ" 
(โปรดระบุเหตุผล)</t>
  </si>
  <si>
    <r>
      <t>ตัวชี้วัดที่ 2 :</t>
    </r>
    <r>
      <rPr>
        <sz val="14"/>
        <color theme="1"/>
        <rFont val="TH SarabunPSK"/>
        <family val="2"/>
      </rPr>
      <t xml:space="preserve"> ร้อยละของการเตรียมความพร้อมของเจ้าหน้าที่/บุคลากรที่เกี่ยวข้องในการปฏิบัติงาน</t>
    </r>
  </si>
  <si>
    <r>
      <t>ตัวชี้วัดที่ 3 :</t>
    </r>
    <r>
      <rPr>
        <sz val="14"/>
        <color theme="1"/>
        <rFont val="TH SarabunPSK"/>
        <family val="2"/>
      </rPr>
      <t xml:space="preserve"> ระดับความรู้ความเข้าใจตาม พ.ร.บ.ป้องกันและปราบปรามการค้ามนุษย์ พ.ศ. 2551 และที่แก้ไขเพิ่มเติม</t>
    </r>
  </si>
  <si>
    <r>
      <t>ตัวชี้วัดที่ 4 :</t>
    </r>
    <r>
      <rPr>
        <sz val="14"/>
        <color theme="1"/>
        <rFont val="TH SarabunPSK"/>
        <family val="2"/>
      </rPr>
      <t xml:space="preserve"> ระดับความเหมาะสมของการกำหนดรูปแบบและขั้นตอนการทำงานของโครงการฯ </t>
    </r>
  </si>
  <si>
    <r>
      <t>ตัวชี้วัดที่ 5 :</t>
    </r>
    <r>
      <rPr>
        <sz val="14"/>
        <color theme="1"/>
        <rFont val="TH SarabunPSK"/>
        <family val="2"/>
      </rPr>
      <t xml:space="preserve"> ระดับความเหมาะสมในการถ่ายทอดชี้แจงทำความเข้าใจในการขับเคลื่อนการดำเนินงานโครงการฯ </t>
    </r>
  </si>
  <si>
    <r>
      <t>ตัวชี้วัดที่ 6 :</t>
    </r>
    <r>
      <rPr>
        <sz val="14"/>
        <rFont val="TH SarabunPSK"/>
        <family val="2"/>
      </rPr>
      <t xml:space="preserve"> ร้อยละความเหมาะสมของขั้นตอนตามแผนปฏิบัติงานโครงการฯ</t>
    </r>
  </si>
  <si>
    <r>
      <t>ตัวชี้วัดที่ 7 :</t>
    </r>
    <r>
      <rPr>
        <sz val="14"/>
        <color theme="1"/>
        <rFont val="TH SarabunPSK"/>
        <family val="2"/>
      </rPr>
      <t xml:space="preserve"> ระดับความสำเร็จของการดำเนินงานการตรวจบูรณาการด้านแรงงานร่วมกับหน่วยงานในสังกัดและหน่วยงานที่เกี่ยวข้องในระดับพื้นที่</t>
    </r>
  </si>
  <si>
    <r>
      <t>ตัวชี้วัดที่ 8</t>
    </r>
    <r>
      <rPr>
        <sz val="14"/>
        <color theme="1"/>
        <rFont val="TH SarabunPSK"/>
        <family val="2"/>
      </rPr>
      <t xml:space="preserve"> : ระดับสำเร็จด้านความร่วมมือการบูรณาการตรวจแรงงานในพื้นที่</t>
    </r>
  </si>
  <si>
    <r>
      <t xml:space="preserve">1. </t>
    </r>
    <r>
      <rPr>
        <b/>
        <sz val="14"/>
        <color theme="1"/>
        <rFont val="TH SarabunPSK"/>
        <family val="2"/>
      </rPr>
      <t>ด้านการประสานงาน</t>
    </r>
    <r>
      <rPr>
        <sz val="14"/>
        <color theme="1"/>
        <rFont val="TH SarabunPSK"/>
        <family val="2"/>
      </rPr>
      <t xml:space="preserve"> : ได้รับแจ้งจากหน่วยงานเจ้าของเรื่องก่อนตรวจบูรณาการผ่านการประชุม/วางแผน แจ้งกำหนดการ/รายละเอียดการตรวจ เช่น กำหนดการ วัน เวลา สถานที่</t>
    </r>
  </si>
  <si>
    <r>
      <t xml:space="preserve">2. </t>
    </r>
    <r>
      <rPr>
        <b/>
        <sz val="14"/>
        <color theme="1"/>
        <rFont val="TH SarabunPSK"/>
        <family val="2"/>
      </rPr>
      <t>ด้านข้อมูล</t>
    </r>
    <r>
      <rPr>
        <sz val="14"/>
        <color theme="1"/>
        <rFont val="TH SarabunPSK"/>
        <family val="2"/>
      </rPr>
      <t xml:space="preserve"> : ทราบรายละเอียดและทำความเข้าใจในประเด็นที่ต้องการตรวจบูรณาการของแต่ละหน่วยงาน</t>
    </r>
  </si>
  <si>
    <r>
      <t xml:space="preserve">3. </t>
    </r>
    <r>
      <rPr>
        <b/>
        <sz val="14"/>
        <color theme="1"/>
        <rFont val="TH SarabunPSK"/>
        <family val="2"/>
      </rPr>
      <t>ด้านการทำงานเป็นทีม</t>
    </r>
    <r>
      <rPr>
        <sz val="14"/>
        <color theme="1"/>
        <rFont val="TH SarabunPSK"/>
        <family val="2"/>
      </rPr>
      <t xml:space="preserve"> : ร่วมกันหารือ/แก้ไขปัญหา/ตัดสินใจระหว่างตรวจบูรณาการ </t>
    </r>
  </si>
  <si>
    <r>
      <t xml:space="preserve">4. </t>
    </r>
    <r>
      <rPr>
        <b/>
        <sz val="14"/>
        <color theme="1"/>
        <rFont val="TH SarabunPSK"/>
        <family val="2"/>
      </rPr>
      <t>ด้านการรายงานผล</t>
    </r>
    <r>
      <rPr>
        <sz val="14"/>
        <color theme="1"/>
        <rFont val="TH SarabunPSK"/>
        <family val="2"/>
      </rPr>
      <t xml:space="preserve"> : ได้รับแจ้งสรุปผลภายหลังการตรวจบูรณาการจากหน่วยงานเจ้าของเรื่อง</t>
    </r>
  </si>
  <si>
    <r>
      <t xml:space="preserve">5) </t>
    </r>
    <r>
      <rPr>
        <b/>
        <sz val="14"/>
        <color theme="1"/>
        <rFont val="TH SarabunPSK"/>
        <family val="2"/>
      </rPr>
      <t>ด้านการติดตาม</t>
    </r>
    <r>
      <rPr>
        <sz val="14"/>
        <color theme="1"/>
        <rFont val="TH SarabunPSK"/>
        <family val="2"/>
      </rPr>
      <t xml:space="preserve"> : ในกรณีที่ตรวจพบว่านายจ้าง/สถานประกอบกิจการ ปฏิบัติไม่ถูกต้องตามที่กฎหมายกำหนด</t>
    </r>
  </si>
  <si>
    <r>
      <t>ตัวชี้วัดที่ 9</t>
    </r>
    <r>
      <rPr>
        <sz val="14"/>
        <color theme="1"/>
        <rFont val="TH SarabunPSK"/>
        <family val="2"/>
      </rPr>
      <t xml:space="preserve"> : ระดับความเหมาะสมของรูปแบบการรายงานและการสรุปผลการดำเนินงาน </t>
    </r>
  </si>
  <si>
    <r>
      <t>ตัวชี้วัดที่ 10 :</t>
    </r>
    <r>
      <rPr>
        <sz val="14"/>
        <color theme="1"/>
        <rFont val="TH SarabunPSK"/>
        <family val="2"/>
      </rPr>
      <t xml:space="preserve"> ร้อยละความสำเร็จของการดำเนินงานตามตัวชี้วัดฯ</t>
    </r>
  </si>
  <si>
    <r>
      <t>ตัวชี้วัดที่ 11 :</t>
    </r>
    <r>
      <rPr>
        <sz val="14"/>
        <color theme="1"/>
        <rFont val="TH SarabunPSK"/>
        <family val="2"/>
      </rPr>
      <t xml:space="preserve"> ระดับความพึงพอใจต่อการบูรณาการตรวจแรงงานของกระทรวงแรงงาน</t>
    </r>
  </si>
  <si>
    <t>(โปรดระบุจำนวน) 
ผลการดำเนินงาน(กิจกรรม)</t>
  </si>
  <si>
    <t>(โปรดระบุจำนวน)
งบประมาณที่ได้รับ
(บาท)</t>
  </si>
  <si>
    <t>(โปรดระบุจำนวน)
ผลการเบิกจ่าย
(บาท)</t>
  </si>
  <si>
    <t xml:space="preserve">การแปลผลเรียงลำดับจาก
มากไปหาน้อย </t>
  </si>
  <si>
    <t>การแปลผลเรียงลำดับจาก
มากไปหาน้อย</t>
  </si>
  <si>
    <t>ท่านเห็นว่าอำนาจหน้าที่ตามคำสั่งจัดตั้งศูนย์ปฏิบัติการป้องกันการค้ามนุษย์
ด้านแรงงาน และแต่งตั้งคณะอนุกรรมการภายใต้ศูนย์ปฏิบัติการป้องกันการค้ามนุษย์ด้านแรงงาน จังหวัด ... ในประเด็นดังต่อไปนี้ เห็นควรปรับปรุงหรือไม่อย่างไร</t>
  </si>
  <si>
    <t xml:space="preserve">การแปลผลเรียงลำดับจาก
มากไปหาน้อย 
</t>
  </si>
  <si>
    <t>แบบสอบถาม ชุดที่ 1 ข้อ 23</t>
  </si>
  <si>
    <t>แบบสอบถาม ชุดที่ 3 ข้อ 2</t>
  </si>
  <si>
    <t>แบบสอบถาม ชุดที่ 3 ข้อ 4,
แบบสอบถาม ชุดที่ 4 ข้อ 1</t>
  </si>
  <si>
    <r>
      <t xml:space="preserve">ท่านทราบหรือไม่ว่าพฤติกรรม/การกระทำใดดังต่อไปนี้ </t>
    </r>
    <r>
      <rPr>
        <b/>
        <sz val="14"/>
        <color theme="1"/>
        <rFont val="TH SarabunPSK"/>
        <family val="2"/>
      </rPr>
      <t>เข้าข่ายการบังคับใช้แรงงานหรือบริการ</t>
    </r>
    <r>
      <rPr>
        <sz val="14"/>
        <color theme="1"/>
        <rFont val="TH SarabunPSK"/>
        <family val="2"/>
      </rPr>
      <t xml:space="preserve"> </t>
    </r>
  </si>
  <si>
    <t>2) กำกับ ติดตามผลการปฏิบัติงานของศูนย์ปฏิบัติการป้องกันการค้ามนุษย์ด้านแรงงาน</t>
  </si>
  <si>
    <t xml:space="preserve">1) เวลาทำงาน </t>
  </si>
  <si>
    <t>2) เวลาพัก</t>
  </si>
  <si>
    <t>3) วันหยุด</t>
  </si>
  <si>
    <t>4) การทำงานล่วงเวลา</t>
  </si>
  <si>
    <t>5) อัตราค่าจ้าง</t>
  </si>
  <si>
    <t>1) จัดเก็บหรือยึดเอกสารประจำตัวหนังสือเดินทางของลูกจ้าง</t>
  </si>
  <si>
    <t>3) ไม่มีการจัดที่พักอาศัยที่เหมาะสมในการดำรงชีวิต</t>
  </si>
  <si>
    <t>5) ให้ทำงานเป็นเวลาหลายชั่วโมง ทำงานโดยไม่มีวันหยุด</t>
  </si>
  <si>
    <t>หน่วยงานของท่านได้เข้าร่วมการขับเคลื่อนการป้องกันและแก้ไขปัญหาการค้ามนุษย์ด้านแรงงานด้วยวิธีการใดดังต่อไปนี้</t>
  </si>
  <si>
    <t>กรณีตอบ "ไม่เหมาะสม"
(โปรดระบุเหตุผล)</t>
  </si>
  <si>
    <t xml:space="preserve">กรณีตอบ "ไม่ได้ดำเนินการ"
(โปรดระบุเหตุผล) </t>
  </si>
  <si>
    <t xml:space="preserve"> ท่านเห็นว่าหน่วยงานส่วนกลาง
ควรจัดอบรมหรือเพิ่มเติมองค์ความรู้ใด
ที่สำคัญ และเป็นประโยชน์
ต่อการปฏิบัติงานในพื้นที่ของท่าน (โปรดระบุ)</t>
  </si>
  <si>
    <t>6. ท่านเห็นว่าคู่มือมาตรฐานปฏิบัติงานด้านการป้องกันและแก้ไขปัญหาการค้ามนุษย์ด้านแรงงานในพื้นที่ (สำหรับเจ้าหน้าที่) ของหน่วยงานท่าน ควรแก้ไขหรือเพิ่มเติม เพื่อให้
การปฏิบัติงานเกิดประสิทธิภาพยิ่งขึ้น หรือไม่อย่างไร 
(โปรดระบุ)</t>
  </si>
  <si>
    <t>3) การบังคับใช้แรงงานหรือบริการ (กฎหมาย
ที่เกี่ยวข้อง นิยาม ตัวชี้วัด 
ข้อบ่งชี้/พฤติการณ์)</t>
  </si>
  <si>
    <t>2. ท่านเห็นว่าองค์ความรู้ที่ท่านได้รับจากการประชุม/อบรมด้านงานป้องกันและแก้ไขปัญหาการค้ามนุษย์
ด้านแรงงาน/การศึกษาคู่มือแนวทางปฏิบัติที่เกี่ยวข้อง สามารถนำไปใช้ปฏิบัติงานได้อย่างมีประสิทธิภาพหรือไม่</t>
  </si>
  <si>
    <t>3. ท่านเห็นว่าองค์ความรู้ที่ท่านได้รับจากการประชุม/อบรมด้านงานป้องกันและแก้ไขปัญหาการค้ามนุษย์
ด้านแรงงาน/การศึกษาคู่มือแนวทางปฏิบัติที่เกี่ยวข้อง สามารถนำไปใช้ปฏิบัติงานได้อย่างมีประสิทธิภาพหรือไม่</t>
  </si>
  <si>
    <t>หากท่านตอบความเหมาะสมอยู่ในระดับ 3=ปานกลาง, 2=น้อย, 
1=น้อยที่สุด 
(โปรดระบุ) ลักษณะการถ่ายทอดที่ท่านเห็นว่าเหมาะสมและควรเพิ่มเติม</t>
  </si>
  <si>
    <t xml:space="preserve">หากท่านตอบความเหมาะสมอยู่ในระดับ 3=ปานกลาง, 2=น้อย, 
1=น้อยที่สุด 
(โปรดระบุ) ว่าควรปรับปรุงแก้ไขเพิ่มเติมอย่างไร  </t>
  </si>
  <si>
    <t>หากตอบ 
"ไม่เหมาะสม ควรปรับปรุง/เพิ่มเติม" (โปรดระบุเหตุผล)</t>
  </si>
  <si>
    <t>4) สรจ. บูรณาการตรวจแรงงาน ร่วมกับ สจจ./สสค. หากพบกลุ่มเสี่ยงให้ประสานทีมสหวิชาชีพ 
และเข้าร่วมคัดแยกผู้เสียหายจากการบังคับใช้แรงงาน</t>
  </si>
  <si>
    <t xml:space="preserve">หากตอบ "
ปรับปรุง/เพิ่มเติม" 
(โปรดระบุเหตุผล) </t>
  </si>
  <si>
    <t xml:space="preserve">หากตอบ 
"ปรับปรุง/เพิ่มเติม" 
(โปรดระบุเหตุผล) </t>
  </si>
  <si>
    <t>4) แต่งตั้งคณะอนุกรรมการหรือคณะทำงาน
ได้ตามความเหมาะสม</t>
  </si>
  <si>
    <t>12. ปัญหา/อุปสรรคที่ท่านพบระหว่างการเข้าร่วมดำเนินโครงการขับเคลื่อนกลไกเชิงนโยบายในการป้องกันและแก้ไขปัญหาการค้ามนุษย์ด้านแรงงานไปสู่การปฏิบัติ ประจำปีงบประมาณ พ.ศ. 2565 มีอะไรบ้าง 
(โปรดระบุ)</t>
  </si>
  <si>
    <t>ตัวชี้วัดที่ 6 : ร้อยละความเหมาะสมของขั้นตอนตามแผนปฏิบัติงานโครงการฯ</t>
  </si>
  <si>
    <t>1) จัดประชุมร่วมกับภาคีเครือข่ายที่เกี่ยวข้อง  (เช่น ประชุมคณะทำงานหารือด้านการข่าว มาตรการป้องกันการบังคับใช้แรงงานหรือบริการ และการค้ามนุษย์ด้านแรงงาน เป็นต้น)</t>
  </si>
  <si>
    <t xml:space="preserve">1) พ.ร.บ.ป้องกันและปราบปรามการค้ามนุษย์ พ.ศ. 2551 มาตรา 6 </t>
  </si>
  <si>
    <t xml:space="preserve">2) พ.ร.บ.ป้องกันและปราบปรามการค้ามนุษย์ พ.ศ. 2551 และที่แก้ไขเพิ่มเติม มาตรา 6/1 </t>
  </si>
  <si>
    <t xml:space="preserve">4) พ.ร.ก.การบริหารจัดการการทำงานของคนต่างด้าว พ.ศ. 2560 </t>
  </si>
  <si>
    <t>1) ทราบแนวทางการป้องกันการค้ามนุษย์ด้านแรงงานตาม พ.ร.บ.ป้องกันและปราบปรามการค้ามนุษย์ พ.ศ. 2551 และที่แก้ไขเพิ่มเติม</t>
  </si>
  <si>
    <t>2) ทราบแนวทางการป้องกันการลักลอบทำงานอย่างผิดกฎหมายของแรงงานต่างด้าว</t>
  </si>
  <si>
    <t>4) ทราบแนวทางการตรวจสอบการกระทำผิดกฎหมายแรงงาน</t>
  </si>
  <si>
    <t xml:space="preserve">  5) ทราบแนวทางการทำใบอนุญาตทำงาน</t>
  </si>
  <si>
    <t xml:space="preserve">   6) ได้รับความรู้เกี่ยวกับการจ่ายอัตราค่าจ้างตามที่กฎหมายกำหนด</t>
  </si>
  <si>
    <t xml:space="preserve"> 7) ได้รับความรู้เกี่ยวกับ
ความปลอดภัยในการทำงาน</t>
  </si>
  <si>
    <t xml:space="preserve">   8) ได้รับความรู้เกี่ยวกับประกันสังคม</t>
  </si>
  <si>
    <t>1) เป็นแนวทางปฏิบัติเพื่อป้องกันไม่ให้กระทำความผิดการค้ามนุษย์ด้านแรงงานตาม พ.ร.บ.ป้องกันและปราบปรามการค้ามนุษย์ พ.ศ. 2551 และที่แก้ไขเพิ่มเติม</t>
  </si>
  <si>
    <t>2) เป็นแนวทางในการจ้างแรงงานต่างด้าวอย่างถูกกฎหมาย</t>
  </si>
  <si>
    <t>3) เป็นแนวทางในการจ่าย
อัตราค่าจ้าง
ที่ถูกต้องตามที่กฎหมายกำหนด</t>
  </si>
  <si>
    <t>4) เป็นแนวทางในการดำเนินการเรื่องความปลอดภัยในการทำงาน</t>
  </si>
  <si>
    <t>5) เป็นแนวทางในการดำเนินการตามสิทธิประโยชน์ด้านประกันสังคม</t>
  </si>
  <si>
    <t>1) สื่อประชาสัมพันธ์ แผ่นพับ/โปสเตอร์</t>
  </si>
  <si>
    <t>2) โซเซียลมีเดีย</t>
  </si>
  <si>
    <t>3) เจ้าหน้าที่</t>
  </si>
  <si>
    <t>3) เข้ารับการอบรมหลักสูตรต่าง ๆ ที่เกี่ยวข้องกับหน่วยงานทั้งภายในและภายนอกกระทรวงแรงงาน</t>
  </si>
  <si>
    <t>4) เข้ารับการฝึกทักษะจากการปฏิบัติงานจริงจากการจำลองสถานการณ์เสมือนจริง หรือการมอบหมายให้เข้าร่วมตรวจบูรณาการ การคัดแยกผู้เสียหายจากทีมสหวิชาชีพและหน่วยงานต่างๆ ที่เกี่ยวข้อง และการเสาะหาข้อมูลการค้ามนุษย์ด้านแรงงาน</t>
  </si>
  <si>
    <t>5) การสร้างเครือข่ายเพื่อประสานการทำงาน เช่น หน่วยงานภาครัฐที่เกี่ยวข้อง NGO และอาสาสมัครแรงงาน เป็นต้น</t>
  </si>
  <si>
    <t>2) เข้าร่วมทีมสหวิชาชีพ ในการตรวจสอบ จับกุม และคัดแยกผู้เสียหายจากการบังคับใช้แรงงาน</t>
  </si>
  <si>
    <t>4) สร้างช่องทางการข่าว เพื่อแจ้งเบาะแสที่เกี่ยวข้องกับการบังคับใช้แรงงานหรือบริการ และการค้ามนุษย์ด้านแรงงาน เช่น กลุ่ม LINE</t>
  </si>
  <si>
    <t>5) สร้างการรับรู้เกี่ยวกับ พ.ร.ก. แก้ไขเพิ่มเติม พ.ร.บ.ป้องกันและปราบปรามการค้ามนุษย์ พ.ศ. 2551 พ.ศ. 2562 ให้กับผู้มีส่วนได้ส่วนเสีย โดยจัดทำสื่อประชาสัมพันธ์ แผ่นพับ/โปสเตอร์ และรณรงค์ ประชาสัมพันธ์ผ่านช่องทางอื่น ๆ เช่น โซเชียลมีเดีย ฯลฯ</t>
  </si>
  <si>
    <t xml:space="preserve">2) ที่ทำการปกครองจังหวัด </t>
  </si>
  <si>
    <t>1) พ.ร.บ.ป้องกันและปราบปรามการค้ามนุษย์ พ.ศ. 2551 มาตรา 6 (แห่ง)</t>
  </si>
  <si>
    <t>2) พ.ร.บ.ป้องกันและปราบปรามการค้ามนุษย์ พ.ศ. 2551 และที่แก้ไขเพิ่มเติม มาตรา 6/1 
(แห่ง)</t>
  </si>
  <si>
    <t xml:space="preserve">3) พ.ร.บ.คุ้มครองแรงงาน พ.ศ. 2541 และที่แก้ไขเพิ่มเติม (แห่ง) </t>
  </si>
  <si>
    <t>4) พ.ร.ก.การบริหารจัดการการทำงานของคนต่างด้าว พ.ศ. 2560 (แห่ง)</t>
  </si>
  <si>
    <t>5) กฎหมายอื่น ๆ (แห่ง)</t>
  </si>
  <si>
    <t>5) ทราบแนวทางการทำใบอนุญาตทำงาน</t>
  </si>
  <si>
    <t>6) ได้รับความรู้เกี่ยวกับการจ่ายอัตราค่าจ้างตามที่กฎหมายกำหนด</t>
  </si>
  <si>
    <t>7) ได้รับความรู้เกี่ยวกับความปลอดภัยในการทำงาน</t>
  </si>
  <si>
    <t>8) ได้รับความรู้เกี่ยวกับความรู้เกี่ยวกับประกันสังคม</t>
  </si>
  <si>
    <t>9) ได้รับคำแนะนำในการจัดฝึกอบรมแก่พนักงาน</t>
  </si>
  <si>
    <t>3) เป็นแนวทางในการจ่ายอัตราค่าจ้างที่ถูกต้องตามที่กฎหมายกำหนด</t>
  </si>
  <si>
    <t>6) เป็นแนวทางในการจัดฝึกอบรมแก่พนักงาน เพื่อเพิ่มประสิทธิภาพในการทำงาน</t>
  </si>
  <si>
    <t>เหมาะสม/เพียงพอ,
ไม่เหมาะสม/ไม่เพียงพอ</t>
  </si>
  <si>
    <t>8. ท่านได้รับการประสานงานจากหน่วยงานภายนอกกระทรวงแรงงานใดบ้าง 
ในการเชิญให้เข้าร่วมการตรวจบูรณาการงานป้องกันและแก้ไขปัญหาการค้ามนุษย์ 
(ตอบได้มากกว่า 1 ข้อ)</t>
  </si>
  <si>
    <t>1) บุคลากร (Man)
- เจ้าหน้าที่ผู้รับผิดชอบโครงการฯ</t>
  </si>
  <si>
    <t>2) งบประมาณ (Money)
- งบประมาณที่ได้รับจัดสรรเพื่อปฏิบัติภารกิจ</t>
  </si>
  <si>
    <t>4) การบริหารจัดการ (Management)
- การประสานงาน การบริหารหน้าที่ต่าง ๆ 
เช่น การวางแผน การบริหารทรัพยากรบุคคล เป็นต้น</t>
  </si>
  <si>
    <t>3) วัสดุอุปกรณ์ (Materials)
- คู่มือปฏิบัติงาน ระบบรายงานผลการดำเนินงาน
ผ่านระบบเทคโนโลยีสารสนเทศ ฯลฯ</t>
  </si>
  <si>
    <t xml:space="preserve">(1) สถานประกอบกิจการทั่วไป โรงงาน </t>
  </si>
  <si>
    <t xml:space="preserve">(2) กิจการเกษตร </t>
  </si>
  <si>
    <t xml:space="preserve">(3) กิจการเกี่ยวเนื่องกับการเกษตร </t>
  </si>
  <si>
    <t xml:space="preserve">(4) กิจการก่อสร้าง </t>
  </si>
  <si>
    <t>(5) กิจการประมง</t>
  </si>
  <si>
    <t xml:space="preserve">(1) ร้านอาหาร </t>
  </si>
  <si>
    <t xml:space="preserve">(2) โรงแรม/ที่พัก </t>
  </si>
  <si>
    <t xml:space="preserve">(3) สปา/นวดแผนไทย </t>
  </si>
  <si>
    <t xml:space="preserve">(4) ร้านขายของฝาก </t>
  </si>
  <si>
    <t xml:space="preserve">(1) ตรวจสอบการทำงานของแรงงานต่างด้าว </t>
  </si>
  <si>
    <t>(2) การตรวจสอบนายจ้าง/สถานประกอบกิจการ เพื่อป้องกันการลักลอบทำงาน
อย่างผิดกฎหมายของแรงงานต่างด้าว</t>
  </si>
  <si>
    <t>18. ปัญหา/อุปสรรคที่ท่านพบระหว่างการเข้าร่วมดำเนินโครงการขับเคลื่อนกลไกเชิงนโยบายในการป้องกันและแก้ไขปัญหาการค้ามนุษย์ด้านแรงงานไปสู่การปฏิบัติ ประจำปีงบประมาณ พ.ศ. 2565 มีอะไรบ้าง 
(โปรดระบุ)</t>
  </si>
  <si>
    <t xml:space="preserve">3. ท่านได้นำความรู้และประโยชน์ที่ได้รับจากการบูรณาการตรวจแรงงานของกระทรวงแรงงานในระดับพื้นที่ไปปรับใช้กับสถานประกอบกิจการของท่านอย่างไร 
(ตอบได้มากกว่า 1 ข้อ) </t>
  </si>
  <si>
    <t>1-76</t>
  </si>
  <si>
    <t>0-2</t>
  </si>
  <si>
    <t>0-5</t>
  </si>
  <si>
    <t>0-4</t>
  </si>
  <si>
    <t>1-2</t>
  </si>
  <si>
    <t>0-3</t>
  </si>
  <si>
    <t>ถ้ามี "ตอบเป็นข้อความ"
ถ้าไม่มี "ตอบ 0"</t>
  </si>
  <si>
    <t xml:space="preserve">6) อื่น ๆ 
(ถ้ามี โปรดระบุ) </t>
  </si>
  <si>
    <t xml:space="preserve">4) อื่น ๆ 
(ถ้ามี โปรดระบุ) </t>
  </si>
  <si>
    <t>ตอบเป็นข้อความ
ถ้าไม่ตอบ "ตอบ 0"</t>
  </si>
  <si>
    <r>
      <t>(ถ้ามี โปรดระบุ</t>
    </r>
    <r>
      <rPr>
        <b/>
        <u/>
        <sz val="15"/>
        <rFont val="TH SarabunPSK"/>
        <family val="2"/>
      </rPr>
      <t>ชื่อ</t>
    </r>
    <r>
      <rPr>
        <b/>
        <sz val="15"/>
        <rFont val="TH SarabunPSK"/>
        <family val="2"/>
      </rPr>
      <t xml:space="preserve">)กฎหมายอื่น ๆ ที่พบการกระทำความผิด </t>
    </r>
  </si>
  <si>
    <t>6) อื่น ๆ 
(ถ้ามี โปรดระบุ)</t>
  </si>
  <si>
    <t>ประเภท
สถานประกอบกิจการ</t>
  </si>
  <si>
    <t>ข้อเสนอแนะ (ถ้ามี)</t>
  </si>
  <si>
    <t xml:space="preserve">3) พ.ร.บ.คุ้มครองแรงงาน พ.ศ. 2541 และที่แก้ไขเพิ่มเติม </t>
  </si>
  <si>
    <t>1) จัดประชุมศูนย์ปฏิบัติการป้องกัน
การค้ามนุษย์ด้านแรงงานจังหวัด หรือประสานหน่วยงานที่เกี่ยวข้อง เพื่อปรับปรุงแผนปฏิบัติการฯ</t>
  </si>
  <si>
    <t>10. ท่านเห็นว่าแผนปฏิบัติการบังคับใช้แรงงานหรือบริการ และการค้ามนุษย์ด้านแรงงาน จังหวัด... ประจำปี 
พ.ศ. 2565 
มีความเหมาะสม
อยู่ในระดับใด</t>
  </si>
  <si>
    <t>อื่น ๆ (โปรดระบุ)</t>
  </si>
  <si>
    <t>5) กฎหมายอื่น ๆ</t>
  </si>
  <si>
    <t>5) อื่น ๆ (โปรดระบุ)</t>
  </si>
  <si>
    <t>(6) อื่น ๆ
(ถ้ามี โปรดระบุ)</t>
  </si>
  <si>
    <t>(5) อื่น ๆ 
(ถ้ามี โปรดระบุ)</t>
  </si>
  <si>
    <t>(3) อื่น ๆ 
(ถ้ามี โปรดระบุ)</t>
  </si>
  <si>
    <t xml:space="preserve">6) อื่น ๆ
(ถ้ามี โปรดระบุ) </t>
  </si>
  <si>
    <t>(โปรดระบุ) 
ประเด็นอื่น ๆ ที่พบการกระทำผิด</t>
  </si>
  <si>
    <t xml:space="preserve">10) อื่น ๆ 
(ถ้ามี โปรดระบุ) </t>
  </si>
  <si>
    <t>4) อื่น ๆ
(ถ้ามี โปรดระบุ)</t>
  </si>
  <si>
    <t>(6) อื่น ๆ (โปรดระบุ)</t>
  </si>
  <si>
    <t>(5) อื่น ๆ (โปรดระบุ)</t>
  </si>
  <si>
    <t>(3) อื่น ๆ (โปรดระบุ)</t>
  </si>
  <si>
    <t>4) อื่น ๆ (โปรดระบุ)</t>
  </si>
  <si>
    <t>10) อื่น ๆ (โปรดระบุ)</t>
  </si>
  <si>
    <t>7) อื่น ๆ (โปรดระบุ)</t>
  </si>
  <si>
    <t>2) จัดอบรมให้ความรู้แก่เจ้าหน้าที่ ภาคีเครือข่ายด้านแรงงานที่เกี่ยวข้อง (ประเด็นการป้องกันการบังคับใช้แรงงานหรือบริการ ตรวจสอบป้องกันและปราบปรามการบังคับใช้แรงงานหรือบริการ ข้อบ่งชี้การค้ามนุษย์ที่ยังไม่มีความชัดเจน เช่น การบังคับใช้แรงงาน
ขัดหนี้ การทำงานนอกเวลาที่มากเกินไป การยึดเอกสารและไม่จ่ายค่าจ้าง)</t>
  </si>
  <si>
    <t>3) บูรณาการตรวจแรงงานร่วมภาคีเครือข่ายที่เกี่ยวข้องหากพบกลุ่มเสี่ยงให้ประสาน
ทีมสหวิชาชีพ และเข้าร่วมคัดแยกผู้เสียหายจากการบังคับใช้แรงงาน</t>
  </si>
  <si>
    <t>3) รายงานผลการดำเนินงานให้ศูนย์ปฏิบัติการป้องกันการค้ามนุษย์ด้านแรงงานทราบ
ทุกสองสัปดาห์ และตามความจำเป็นเร่งด่วน</t>
  </si>
  <si>
    <t>จำนวน
สปก. 
(แห่ง)</t>
  </si>
  <si>
    <t>(โปรดระบุจำนวน) 
สปก. ที่ดำเนินการถูกต้อง 
(แห่ง)</t>
  </si>
  <si>
    <t>(โปรดระบุจำนวน) สปก.  ที่พบ
(แห่ง)</t>
  </si>
  <si>
    <t>(โปรดระบุจำนวน) สปก.  ที่ไม่พบ
(แห่ง)</t>
  </si>
  <si>
    <t>สปก. ทั่วไป/โรงงาน</t>
  </si>
  <si>
    <t xml:space="preserve">- สปก. </t>
  </si>
  <si>
    <t>สปก.  ที่ท่านได้ดำเนินการตรวจฯ ในปีงบประมาณ พ.ศ. 2565</t>
  </si>
  <si>
    <t>จำนวนสปก.  ที่ได้ดำเนินการตรวจฯ ในปีงบประมาณ พ.ศ. 2565 (แห่ง)</t>
  </si>
  <si>
    <t>จำนวนสปก. ที่ดำเนินการถูกต้อง (แห่ง)</t>
  </si>
  <si>
    <t>จำนวนสปก. ที่ดำเนินการไม่ถูกต้อง (แห่ง)</t>
  </si>
  <si>
    <t>จำนวนสปก. ที่พบ (แห่ง)</t>
  </si>
  <si>
    <t>จำนวนสปก. ที่ไม่พบ (แห่ง)</t>
  </si>
  <si>
    <r>
      <t>กรณีมีการตรวจบูรณาการสปก. ที่มี</t>
    </r>
    <r>
      <rPr>
        <b/>
        <u/>
        <sz val="14"/>
        <color theme="1"/>
        <rFont val="TH SarabunPSK"/>
        <family val="2"/>
      </rPr>
      <t>การจ้างแรงงานต่างด้าว</t>
    </r>
    <r>
      <rPr>
        <b/>
        <sz val="14"/>
        <color theme="1"/>
        <rFont val="TH SarabunPSK"/>
        <family val="2"/>
      </rPr>
      <t>ตรวจพบการกระทำดังต่อไปนี้</t>
    </r>
  </si>
  <si>
    <r>
      <t>จำนวนสปก. ที่มี</t>
    </r>
    <r>
      <rPr>
        <u/>
        <sz val="14"/>
        <color theme="1"/>
        <rFont val="TH SarabunPSK"/>
        <family val="2"/>
      </rPr>
      <t>การจ้างแรงงานต่างด้าว</t>
    </r>
    <r>
      <rPr>
        <sz val="14"/>
        <color theme="1"/>
        <rFont val="TH SarabunPSK"/>
        <family val="2"/>
      </rPr>
      <t xml:space="preserve"> ที่ได้ดำเนินการตรวจฯ ในปีงบประมาณ พ.ศ. 2565</t>
    </r>
  </si>
  <si>
    <t>3) ทราบภารกิจการให้บริการของหน่วยงานในสังกัดกระทรวงแรงงาน และตรวจสอบ
การกระทำผิดกฎหมายแรงงาน</t>
  </si>
  <si>
    <t xml:space="preserve">ตัวชี้วัดที่ 1 : ร้อยละความเหมาะสม/เพียงพอ
ของทรัพยากรสำหรับบริหารจัดการโครงการฯ
</t>
  </si>
  <si>
    <t xml:space="preserve">ตัวชี้วัดที่ 2 : ร้อยละของการเตรียมความพร้อม
ของเจ้าหน้าที่/บุคลากรที่เกี่ยวข้องในการปฏิบัติงาน
</t>
  </si>
  <si>
    <t>ตัวชี้วัดที่ 3 : ระดับความรู้ความเข้าใจตาม 
พ.ร.บ.ป้องกันและปราบปรามการค้ามนุษย์ 
พ.ศ. 2551 และที่แก้ไขเพิ่มเติม</t>
  </si>
  <si>
    <t>ตัวชี้วัดที่ 7 : ระดับความสำเร็จของการดำเนินงานการตรวจบูรณาการด้านแรงงานร่วมกับหน่วยงาน
ในสังกัดและหน่วยงานที่เกี่ยวข้องในระดับพื้นที่</t>
  </si>
  <si>
    <t>ตัวชี้วัดที่ 9 : ระดับความเหมาะสมของรูปแบบ
การรายงานและการสรุปผลการดำเนินงาน</t>
  </si>
  <si>
    <t>ตารางที่ 2 จำนวนและร้อยละของกลุ่มตัวอย่าง จำแนกตามเพศ</t>
  </si>
  <si>
    <t>ตารางที่ 3 จำนวนและร้อยละของกลุ่มตัวอย่าง จำแนกตามช่วงอายุ</t>
  </si>
  <si>
    <t>ตารางที่ 4 จำนวนและร้อยละของกลุ่มตัวอย่าง (แรงงานจังหวัดและหน่วยงานในสังกัด) จำแนกตามระยะเวลารับผิดชอบงาน</t>
  </si>
  <si>
    <t>ตารางที่ 5 จำนวนและร้อยละของกลุ่มตัวอย่าง (สถานประกอบกิจการ) จำแนกตามประเภทสถานประกอบกิจการ</t>
  </si>
  <si>
    <t>ตารางที่ 6 จำนวนและร้อยละของกลุ่มตัวอย่าง (สถานประกอบกิจการ) จำแนกตามขนาดสถานประกอบกิจการ</t>
  </si>
  <si>
    <t>ตารางที่ 7 จำนวนและร้อยละของกลุ่มตัวอย่าง (สถานประกอบกิจการ) จำแนกตามระยะเวลาการดำเนินกิจการ</t>
  </si>
  <si>
    <t>ตารางที่ 8 จำนวนและร้อยละของกลุ่มตัวอย่าง (ลูกจ้างทั่วไปในสถานประกอบกิจการ) จำแนกตามระยะเวลาการทำงาน</t>
  </si>
  <si>
    <t>ตารางที่ 9 จำนวนและร้อยละของกลุ่มตัวอย่าง (สถานประกอบกิจการ) จำแนกตามตำแหน่ง</t>
  </si>
  <si>
    <t>ไม่ตอบ</t>
  </si>
  <si>
    <t>สถานะ/ประเภท</t>
  </si>
  <si>
    <t>สถานประกอบกิจการ (เช่น เจ้าของกิจการ จนท.ฝ่ายบุคคล จนท.บัญชี และ จนท.ความปลอดภัย เป็นต้น)</t>
  </si>
  <si>
    <t>5. สร้างช่องทางการข่าวร่วมกับภาคีเครือข่ายในพื้นที่ เพื่อหาข่าวการกระทำความผิดเกี่ยวกับการบังคับใช้แรงงานหรือบริการ 
และการค้ามนุษย์ด้านแรงงาน</t>
  </si>
  <si>
    <t>ความสำเร็จของการดำเนินงานการตรวจบูรณาการด้านแรงงานร่วมกับหน่วยงานในสังกัดและหน่วยงานที่เกี่ยวข้องในระดับพื้นที่ 
ตามคำสั่งศูนย์ปฏิบัติการป้องกันการค้ามนุษย์ด้านแรงงาน คำสั่งอนุกรรมการหรือคณะทำงานที่เกี่ยวข้องของจังหวัด</t>
  </si>
  <si>
    <t>2. แบบฟอร์มรายงานผลการดำเนินงานตามแผนปฏิบัติการป้องกันการบังคับใช้แรงงานหรือบริการ และการค้ามนุษย์ด้านแรงงาน 
จังหวัด ... ประจำปี พ.ศ. 2565 (แบบฟอร์ม 2)</t>
  </si>
  <si>
    <t>4. แบบรายงานติดตามผลดำเนินการตามมาตรา 6 และมาตรา 6/1 แห่งพระราชบัญญัติป้องกันและปราบปรามการค้ามนุษย์ พ.ศ. 2551ศูนย์ปฏิบัติการป้องกันการค้ามนุษย์ด้านแรงงาน จังหวัด ... (แบบฟอร์ม 4)</t>
  </si>
  <si>
    <t>ค่าเฉลี่ยเชิงคุณภาพ</t>
  </si>
  <si>
    <t>ค่าเฉลี่ยด้านรูปแบบการทำงาน</t>
  </si>
  <si>
    <t>ค่าเฉลี่ยด้านขั้นตอนการทำงาน</t>
  </si>
  <si>
    <t>7) นายจ้างสั่งพักงานลูกจ้างได้เพื่อสอบสวนความผิด โดยกำหนดอำนาจพักงานไว้
ในข้อบังคับเกี่ยวกับการทำงาน หรือข้อตกลงเกี่ยวกับสภาพการจ้าง</t>
  </si>
  <si>
    <t>4) มีการเรียกเก็บค่าใช้จ่ายในการเดินทาง/ค่าใช้จ่ายในการจัดทำเอกสารประจำตัว/
ใบอนุญาตทำงานจากลูกจ้าง</t>
  </si>
  <si>
    <t>1) กำหนดยุทธศาสตร์ แผนปฏิบัติการป้องกันการค้ามนุษย์ด้านแรงงานระดับจังหวัด 
ตามประเด็นข้อสั่งการของนายกรัฐมนตรี คณะรัฐมนตรี รัฐมนตรีว่าการกระทรวงแรงงาน
ปลัดกระทรวงแรงงาน ศูนย์ปฏิบัติการป้องกันการค้ามนุษย์ด้านแรงงาน และประเด็น
ที่ถูกกล่าวหา และข้อเสนอแนะที่ปรากฏในรายงานการค้ามนุษย์ (TIP Report)</t>
  </si>
  <si>
    <t xml:space="preserve">หน่วยงานส่วนกลางของท่านได้จัดทำคู่มือมาตรฐานปฏิบัติงานด้านการป้องกันและแก้ไขปัญหาการค้ามนุษย์ด้านแรงงาน
ในพื้นที่ เพื่อใช้เป็นแนวทางในการปฏิบัติงานหรือไม่ </t>
  </si>
  <si>
    <t>หน่วยงานของท่านได้ดำเนินการพัฒนาองค์ความรู้ด้านงานป้องกันและแก้ไขปัญหาการค้ามนุษย์ด้านแรงงานให้แก่เจ้าหน้าที่
ที่เกี่ยวข้องหรือไม่</t>
  </si>
  <si>
    <t>ท่านเห็นว่าแผนปฏิบัติการบังคับใช้แรงงานหรือบริการ และการค้ามนุษย์ด้านแรงงาน จังหวัด... ประจำปี พ.ศ. 2565
มีความเหมาะสมอยู่ในระดับใด</t>
  </si>
  <si>
    <t>ท่านได้รับการประสานงานจากหน่วยงานภายนอกกระทรวงแรงงานใดบ้าง 
ในการเชิญให้เข้าร่วมการตรวจบูรณาการงานป้องกันและแก้ไขปัญหาการค้ามนุษย์</t>
  </si>
  <si>
    <t xml:space="preserve">หน่วยงานของท่านได้มีการตรวจบูรณาการกับหน่วยงานในสังกัดกระทรวงแรงงานและหน่วยงานที่เกี่ยวข้อง เพื่อป้องกันการค้ามนุษย์ด้านแรงงาน ในด้านดังต่อไปนี้ 
(ตอบได้มากกว่า 1 ข้อ) </t>
  </si>
  <si>
    <t>จากการเข้าร่วมการบูรณาการตรวจแรงงานของกระทรวงแรงงานในระดับพื้นที่ 
ท่านพบการกระทำความผิดหรือเข้าข่าย
กลุ่มเสี่ยงการกระทำความผิดของ
สถานประกอบกิจการหรือไม่</t>
  </si>
  <si>
    <t>ท่านเห็นว่าตัวชี้วัดที่กำหนดไว้ตามคู่มือ
การปฏิบัติงานของสำนักงานแรงงานจังหวัด 
ประจำปีงบประมาณ พ.ศ. 2565 
มีความเหมาะสมหรือไม่</t>
  </si>
  <si>
    <t>ท่านได้รับความรู้และประโยชน์จาก
การบูรณาการตรวจแรงงานของกระทรวงแรงงานในระดับพื้นที่ด้านใดบ้าง ดังต่อไปนี้ 
(ตอบได้มากกว่า 1 ข้อ)</t>
  </si>
  <si>
    <t>ท่านได้นำความรู้และประโยชน์ที่ได้รับจากการบูรณาการตรวจแรงงานของกระทรวงแรงงานในระดับพื้นที่ไปปรับใช้กับ
สถานประกอบกิจการของท่านอย่างไร (ตอบได้มากกว่า 1 ข้อ)</t>
  </si>
  <si>
    <t>ท่านทราบช่องทางติดต่อหรือแจ้งข้อมูล
เพื่อขอรับความช่วยเหลือจากกระทรวงแรงงาน ในกรณีที่ท่านถูกบังคับใช้แรงงาน/บริการ หรือพบเห็นการกระทำดังกล่าวหรือไม่</t>
  </si>
  <si>
    <t>จำนวนสปก. (แห่ง)</t>
  </si>
  <si>
    <t>จำนวนลูกจ้าง (คน)</t>
  </si>
  <si>
    <t>แยกคำนวณร้อยละของ "ทราบ/ไม่ทราบข้อมูลฯ" + "ทราบข้อมูลฯ
จากช่องทางต่าง ๆ"</t>
  </si>
  <si>
    <t>(ถ้ามี โปรดระบุจำนวน)
สปก. ที่พบการกระทำความผิดกฎหมายอื่น ๆ
(แห่ง)</t>
  </si>
  <si>
    <t>การแปลผลเรียงลำดับจาก
มากไปหาน้อย 
(เปรียบเทียบระหว่างหัวข้อ &amp; ภายในหัวข้อ)</t>
  </si>
  <si>
    <t>ข้อคำถาม</t>
  </si>
  <si>
    <t>ห้ามแก้ไข !</t>
  </si>
  <si>
    <t>√</t>
  </si>
  <si>
    <t>X</t>
  </si>
  <si>
    <t>ตอบเป็นข้อความ
ห้าม "เว้นว่าง / ตอบ 0"</t>
  </si>
  <si>
    <t>ตอบเป็นตัวเลข
ห้าม "เว้นว่าง / ตอบ 0"</t>
  </si>
  <si>
    <t>ตอบเป็นตัวเลข
ห้าม "เว้นว่าง"</t>
  </si>
  <si>
    <t>ถ้ามี "ตอบเป็นตัวเลข"
ถ้าไม่มี "ตอบ 0"</t>
  </si>
  <si>
    <t>ถ้ามี "ตอบเป็นข้อความ"
ถ้าไม่มี / ไม่ตอบ "ตอบ 0"</t>
  </si>
  <si>
    <t>6) ไม่จ่ายค่าจ้างหรือค่าตอบแทน หรือจ่ายค่าจ้าง
หรือค่าตอบแทน
ที่ไม่เหมาะสม</t>
  </si>
  <si>
    <t>9) ยุติการทำงานขึ้นอยู่กับการทำงานของนายจ้าง
เพียงฝ่ายเดียว</t>
  </si>
  <si>
    <t>3. ท่านทราบข้อมูลเกี่ยวกับการบังคับใช้แรงงานหรือบริการ และการค้ามนุษย์ด้านแรงงาน
จากหน่วยงานในสังกัดกระทรวงแรงงานหรือไม่ (ตอบได้มากกว่า 1 ข้อ)</t>
  </si>
  <si>
    <t>2) การสื่อสารและการแนะนำข้อมูล มีเนื้อหา
ที่ชัดเจน 
เป็นประโยชน์ และตรงต่อ
ความต้องการ</t>
  </si>
  <si>
    <t>4) สื่อประชาสัมพันธ์ กระชับ เข้าใจง่าย สามารถนำไป
ใช้ได้จริง</t>
  </si>
  <si>
    <t>1) ทราบแนวทาง
การป้องกันการค้ามนุษย์
ด้านแรงงานตาม พ.ร.บ.ป้องกันและปราบปรามการค้ามนุษย์ พ.ศ. 2551 และที่แก้ไขเพิ่มเติม</t>
  </si>
  <si>
    <t>2) ทราบแนวทาง
การป้องกัน
การลักลอบทำงานอย่างผิดกฎหมายของแรงงานต่างด้าว</t>
  </si>
  <si>
    <t>3) ทราบภารกิจการให้บริการของหน่วยงาน
ในสังกัดกระทรวงแรงงาน</t>
  </si>
  <si>
    <t>4) ทราบแนวทาง
การตรวจสอบการกระทำผิดกฎหมายแรงงาน</t>
  </si>
  <si>
    <t xml:space="preserve">  9) ได้รับคำแนะนำ
ในการจัดฝึกอบรม
แก่พนักงาน</t>
  </si>
  <si>
    <t>1) เป็นแนวทางปฏิบัติ
เพื่อป้องกันไม่ให้กระทำความผิดการค้ามนุษย์
ด้านแรงงานตาม พ.ร.บ.ป้องกันและปราบปรามการค้ามนุษย์ พ.ศ. 2551 และที่แก้ไขเพิ่มเติม</t>
  </si>
  <si>
    <t>4) เป็นแนวทางในการดำเนินการเรื่องความปลอดภัย
ในการทำงาน</t>
  </si>
  <si>
    <t>5) เป็นแนวทางในการดำเนินการตามสิทธิประโยชน์
ด้านประกันสังคม</t>
  </si>
  <si>
    <t>6) เป็นแนวทางในการจัดฝึกอบรม
แก่พนักงาน 
เพื่อเพิ่มประสิทธิภาพ
ในการทำงาน</t>
  </si>
  <si>
    <t xml:space="preserve">7) อื่น ๆ
(ถ้ามี โปรดระบุ) </t>
  </si>
  <si>
    <t>1) จัดประชุมร่วมกับ
ภาคีเครือข่ายที่เกี่ยวข้อง 
(เช่น ประชุมคณะทำงาน หารือ
ด้านการข่าว มาตรการป้องกันการบังคับใช้แรงงานหรือบริการ และการค้ามนุษย์
ด้านแรงงาน เป็นต้น)</t>
  </si>
  <si>
    <t xml:space="preserve">2) จัดอบรมให้ความรู้แก่เจ้าหน้าที่ 
ภาคีเครือข่ายด้านแรงงานที่เกี่ยวข้อง (ประเด็นการป้องกันการบังคับใช้แรงงานหรือบริการ ตรวจสอบป้องกันและปราบปรามการบังคับใช้แรงงานหรือบริการ ข้อบ่งชี้การค้ามนุษย์ที่ยังไม่มีความชัดเจน เช่น การบังคับใช้แรงงาน
ขัดหนี้ การทำงานนอกเวลาที่มากเกินไป การยึดเอกสารและไม่จ่ายค่าจ้าง)
</t>
  </si>
  <si>
    <t>5) การสร้างเครือข่าย
เพื่อประสานการทำงาน เช่น หน่วยงานภาครัฐ
ที่เกี่ยวข้อง NGO และอาสาสมัครแรงงาน 
เป็นต้น</t>
  </si>
  <si>
    <t xml:space="preserve">   5) ลักษณะแรงงานบังคับ
ที่เข้าข่าย
การค้ามนุษย์</t>
  </si>
  <si>
    <t xml:space="preserve"> 6) ขั้นตอนการปฏิบัติงาน 
การตรวจคัดกรองเบื้องต้น เพื่อหาข้อบ่งชี้/พฤติการณ์ที่อาจเป็นผู้เสียหาย
จากการบังคับใช้แรงงานหรือบริการ</t>
  </si>
  <si>
    <r>
      <t>4. หน่วยงานส่วนกลางของท่านได้จัดทำคู่มือมาตรฐานปฏิบัติงาน
ด้านการป้องกันและแก้ไขปัญหาการค้ามนุษย์
ด้านแรงงานในพื้นที่ เพื่อใช้เป็นแนวทางในการปฏิบัติงานหรือไม่</t>
    </r>
    <r>
      <rPr>
        <b/>
        <sz val="15"/>
        <color rgb="FFFF0000"/>
        <rFont val="TH SarabunPSK"/>
        <family val="2"/>
      </rPr>
      <t xml:space="preserve"> (หากตอบ “ไม่มี” ข้ามไปตอบข้อ 6 )</t>
    </r>
  </si>
  <si>
    <t>5. ท่านเห็นว่าคู่มือมาตรฐานปฏิบัติงานด้านการป้องกันและแก้ไขปัญหา
การค้ามนุษย์ด้านแรงงานในพื้นที่ (สำหรับเจ้าหน้าที่) ของหน่วยงานท่าน ควรแก้ไขหรือเพิ่มเติม เพื่อให้
การปฏิบัติงานเกิดประสิทธิภาพยิ่งขึ้นหรือไม่อย่างไร 
(โปรดระบุ)</t>
  </si>
  <si>
    <t>3) บูรณาการตรวจแรงงานร่วมภาคีเครือข่ายที่เกี่ยวข้อง หากพบกลุ่มเสี่ยง
ให้ประสานทีมสหวิชาชีพ 
และเข้าร่วมคัดแยกผู้เสียหายจากการบังคับใช้แรงงาน</t>
  </si>
  <si>
    <t>4) สร้างช่องทางการข่าว 
เพื่อแจ้งเบาะแสที่เกี่ยวข้องกับการบังคับใช้แรงงานหรือบริการ และการค้ามนุษย์
ด้านแรงงาน เช่น กลุ่ม LINE</t>
  </si>
  <si>
    <t>5) สร้างการรับรู้เกี่ยวกับ พ.ร.ก. แก้ไขเพิ่มเติม 
พ.ร.บ. ป้องกันและปราบปรามการค้ามนุษย์ 
พ.ศ. 2551 พ.ศ. 2562 ให้กับผู้มีส่วนได้ส่วนเสีย โดยจัดทำสื่อประชาสัมพันธ์ แผ่นพับ/โปสเตอร์ และรณรงค์ ประชาสัมพันธ์ผ่านช่องทางอื่น ๆ เช่น โซเชียลมีเดีย ฯลฯ</t>
  </si>
  <si>
    <t xml:space="preserve"> 9. ท่านเห็นว่าการตรวจบูรณาการ
ด้านแรงงานร่วมกับหน่วยงานในสังกัดและหน่วยงานที่เกี่ยวข้องในระดับพื้นที่ ตามคำสั่งศูนย์ปฏิบัติการป้องกันการค้ามนุษย์ด้านแรงงาน 
คำสั่งอนุกรรมการหรือคณะทำงาน
ที่เกี่ยวข้องของจังหวัด
มีความสำเร็จ
อยู่ในระดับใด</t>
  </si>
  <si>
    <t>หากท่านตอบความสำเร็จอยู่ในระดับ 5=มากที่สุด, 4=มาก 
(โปรดระบุ) ปัจจัยที่ทำให้
การดำเนินงานประสบความสำเร็จ</t>
  </si>
  <si>
    <t>หากท่านตอบความสำเร็จอยู่ในระดับ 3=ปานกลาง, 2=น้อย, 1=น้อยที่สุด 
(โปรดระบุ) ปัจจัยที่ส่งผลต่อ
ระดับความสำเร็จ</t>
  </si>
  <si>
    <t>หากท่านตอบความสำเร็จอยู่ในระดับ 3=ปานกลาง, 2=น้อย, 
1=น้อยที่สุด 
 (โปรดระบุ) ปัจจัยที่ส่งผลให้ความสำเร็จด้านความร่วมมือ
อยู่ในระดับดังกล่าว</t>
  </si>
  <si>
    <t>2) ด้านข้อมูล : 
ทราบรายละเอียดและ
ทำความเข้าใจในประเด็นที่ต้องการ
ตรวจบูรณาการ
ของแต่ละหน่วยงาน</t>
  </si>
  <si>
    <t>4) ด้านการรายงานผล : 
ได้รับแจ้งสรุปผลภายหลังการตรวจบูรณาการ
จากหน่วยงานเจ้าของเรื่อง</t>
  </si>
  <si>
    <t xml:space="preserve">11. หน่วยงานของท่านได้มีการตรวจบูรณาการกับหน่วยงานในสังกัดกระทรวงแรงงานและหน่วยงานที่เกี่ยวข้อง เพื่อป้องกันการค้ามนุษย์ด้านแรงงานในสถานประกอบกิจการประเภทใดดังต่อไปนี้ 
(ตอบได้มากกว่า 1 ข้อ) </t>
  </si>
  <si>
    <t>13. ท่านมีข้อเสนอแนะเพื่อปรับปรุงการดำเนินโครงการขับเคลื่อนกลไก
เชิงนโยบายในการป้องกันและแก้ไขปัญหาการค้ามนุษย์ด้านแรงงาน
ไปสู่การปฏิบัติ ในปีต่อไปอย่างไร  
(โปรดระบุ)</t>
  </si>
  <si>
    <t xml:space="preserve">14. (โปรดระบุ) ผลการดำเนินการ
ตรวจบูรณาการสถานประกอบกิจการ
ตามแผนปฏิบัติการป้องกันการบังคับใช้แรงงานหรือบริการและการค้ามนุษย์ด้านแรงงาน 
จังหวัด ... ประจำปี พ.ศ. 2565 
ในหน่วยงานของท่าน </t>
  </si>
  <si>
    <t xml:space="preserve">2) พ.ร.บ.ป้องกันและปราบปรามการค้ามนุษย์ พ.ศ. 2551 และที่แก้ไขเพิ่มเติม 
มาตรา 6/1 </t>
  </si>
  <si>
    <t>3) พ.ร.บ.คุ้มครองแรงงาน 
พ.ศ. 2541 
และที่แก้ไขเพิ่มเติม</t>
  </si>
  <si>
    <t xml:space="preserve">4) พ.ร.ก.การบริหารจัดการการทำงาน
ของคนต่างด้าว 
พ.ศ. 2560 </t>
  </si>
  <si>
    <t>(โปรดระบุจำนวน) สปก. ที่พบการกระทำความผิด 
(แห่ง)</t>
  </si>
  <si>
    <r>
      <t>(ถ้ามี โปรดระบุ</t>
    </r>
    <r>
      <rPr>
        <b/>
        <u/>
        <sz val="15"/>
        <rFont val="TH SarabunPSK"/>
        <family val="2"/>
      </rPr>
      <t>ชื่อ</t>
    </r>
    <r>
      <rPr>
        <b/>
        <sz val="15"/>
        <rFont val="TH SarabunPSK"/>
        <family val="2"/>
      </rPr>
      <t xml:space="preserve">)กฎหมายอื่น ๆ ที่พบ
การกระทำความผิด </t>
    </r>
  </si>
  <si>
    <t xml:space="preserve">กรณีมีการตรวจบูรณาการสถานประกอบกิจการที่มีการจ้างแรงงานทั่วไป ท่านตรวจพบการกระทำดังต่อไปนี้หรือไม่ </t>
  </si>
  <si>
    <t>(โปรดระบุจำนวน) 
สปก. ที่ดำเนินการ
ไม่ถูกต้อง 
(แห่ง)</t>
  </si>
  <si>
    <t>2) เวลาพัก (กำหนดให้ระหว่างการทำงานปกติ 
ไม่น้อยกว่า 1 ชั่วโมง/วัน หลังจากลูกจ้างทำงานมาแล้ว
ไม่เกิน 5 ชั่วโมงติดต่อกัน หรืออาจตกลงกันพักเป็นช่วงๆ ก็ได้ แต่รวมแล้วไม่น้อยกว่า 1 ชั่วโมง/วัน)</t>
  </si>
  <si>
    <t>3) วันหยุด (กำหนดให้วันหยุดประจำสัปดาห์ไม่น้อยกว่า 1 วัน/สัปดาห์ โดยให้มีระยะห่างไม่เกิน 6 วัน 
วันหยุดตามประเพณีไม่น้อยกว่า 13 วัน/ปี 
โดยรวมวันแรงงานแห่งชาติ วันหยุดพักผ่อนประจำปี
ไม่น้อยกว่า 6 วันทำงาน/ปี)</t>
  </si>
  <si>
    <t xml:space="preserve">1. หน่วยงานของท่านได้ดำเนินการพัฒนาองค์ความรู้ด้านงานป้องกันและแก้ไขปัญหา การค้ามนุษย์ด้านแรงงานให้แก่เจ้าหน้าที่ที่เกี่ยวข้องหรือไม่ 
(กรณีดำเนินการตอบได้มากกว่า 1 ข้อ) </t>
  </si>
  <si>
    <t>4. ท่านมีความรู้ความเข้าใจในประเด็นต่าง ๆ ตาม พ.ร.บ.ป้องกันและปราบปรามการค้ามนุษย์ พ.ศ. 2551 และที่แก้ไขเพิ่มเติม 
อยู่ในระดับใด</t>
  </si>
  <si>
    <r>
      <t xml:space="preserve">5. หน่วยงานส่วนกลางของท่านได้จัดทำคู่มือมาตรฐานปฏิบัติงาน
ด้านการป้องกันและแก้ไขปัญหา
การค้ามนุษย์
ด้านแรงงานในพื้นที่ เพื่อใช้เป็นแนวทางในการปฏิบัติงานหรือไม่ 
</t>
    </r>
    <r>
      <rPr>
        <b/>
        <sz val="15"/>
        <color rgb="FFFF0000"/>
        <rFont val="TH SarabunPSK"/>
        <family val="2"/>
      </rPr>
      <t>(หากตอบ “ไม่มี” 
ข้ามไปตอบข้อ 7 )</t>
    </r>
  </si>
  <si>
    <t>7. ท่านเห็นว่ารูปแบบการทำงานที่ส่วนกลางกำหนดให้ดำเนินการโครงการฯ  
มีความเหมาะสมอยู่ในระดับใด</t>
  </si>
  <si>
    <t>1) ขับเคลื่อนการดำเนินงาน
ผ่านกลไกของ
ศูนย์ปฏิบัติการป้องกัน
การค้ามนุษย์ด้านแรงงาน จังหวัด ... 
ในลักษณะบูรณาการร่วมกับหน่วยงานที่เกี่ยวข้อง</t>
  </si>
  <si>
    <t>2) สนับสนุนและส่งเสริม
ให้ข้าราชการในสังกัด ได้รับการแต่งตั้ง 
เป็นพนักงานเจ้าหน้าที่ ตามมาตรา 5 แห่ง 
พ.ร.บ.ป้องกันและปราบปรามการค้ามนุษย์ 
พ.ศ. 2551 
และที่แก้ไขเพิ่มเติม</t>
  </si>
  <si>
    <t>3) เข้าร่วมทีมสหวิชาชีพในการตรวจสอบ จับกุม และคัดแยกผู้เสียหาย
จากการบังคับใช้แรงงานหรือบริการ และ
การค้ามนุษย์ด้านแรงงาน</t>
  </si>
  <si>
    <t>5) การสร้างช่องทาง
การข่าว โดยแลกเปลี่ยนข้อมูล/ข่าวสาร
กับภาคีเครือข่ายภาครัฐ ภาคเอกชน 
ภาคประชาสังคม และองค์กรพัฒนาเอกชน (NGO) ในพื้นที่</t>
  </si>
  <si>
    <t>6) สร้างการรับรู้เกี่ยวกับพ.ร.บ.ป้องกันและปราบปรามการค้ามนุษย์ พ.ศ. 2551 และ
ที่แก้ไขเพิ่มเติม โดยเน้นประเด็นการบังคับใช้แรงงานหรือบริการให้กับเจ้าหน้าที่
ทั้งในและนอกสังกัดกระทรวงแรงงาน สถานประกอบกิจการ และแรงงานในพื้นที่</t>
  </si>
  <si>
    <t>ท่านเห็นว่ารูปแบบการทำงาน
ที่ส่วนกลางกำหนดควรแก้ไข/ปรับปรุงหรือเพิ่มเติมอย่างไร โปรดระบุ (ถ้ามี)</t>
  </si>
  <si>
    <t>8. ท่านเห็นว่าขั้นตอนการทำงานที่ส่วนกลางกำหนดให้ดำเนินการโครงการฯ  
มีความเหมาะสมอยู่ในระดับใด</t>
  </si>
  <si>
    <t>10. การบูรณาการตรวจแรงงานในพื้นที่ของหน่วยงานท่านร่วมกับหน่วยงานในสังกัดและภาคีเครือข่ายที่เกี่ยวข้อง 
มีความสำเร็จด้านความร่วมมือแต่ละด้านอยู่ในระดับใด</t>
  </si>
  <si>
    <t xml:space="preserve">15. จากการเข้าร่วมการบูรณาการตรวจแรงงานของกระทรวงแรงงานในระดับพื้นที่ 
ท่านพบการกระทำความผิดหรือเข้าข่ายกลุ่มเสี่ยงการกระทำความผิดของสถานประกอบกิจการหรือไม่ 
(กรณีพบการกระทำความผิดตอบได้มากกว่า 1 ข้อ) </t>
  </si>
  <si>
    <t>16. จากการเข้าร่วมการตรวจบูรณาการร่วมกับหน่วยงานในสังกัดกระทรวงแรงงานที่ผ่านมา 
ท่านพบว่าสถานประกอบกิจการได้ดำเนินการตามสิทธิและหน้าที่ของนายจ้างและลูกจ้างในประเด็นดังต่อไปนี้หรือไม่</t>
  </si>
  <si>
    <t xml:space="preserve">2. ท่านได้รับความรู้และประโยชน์จากการบูรณาการตรวจแรงงานของกระทรวงแรงงานในระดับพื้นที่ด้านใดบ้างดังต่อไปนี้ 
(ตอบได้มากกว่า 1 ข้อ) </t>
  </si>
  <si>
    <t>1. ท่านมีความพึงพอใจต่อการบูรณาการตรวจแรงงานของกระทรวงแรงงานในแต่ละด้าน
อยู่ในระดับใด</t>
  </si>
  <si>
    <t>2. ท่านทราบช่องทางติดต่อหรือแจ้งข้อมูลเพื่อขอรับ
ความช่วยเหลือ
จากกระทรวงแรงงาน
ในกรณีที่ท่านถูกบังคับใช้แรงงาน/บริการ หรือพบเห็นการกระทำดังกล่าวหรือไม่</t>
  </si>
  <si>
    <r>
      <t>กรณีมีการตรวจบูรณาการสถานประกอบกิจการที่มีการ</t>
    </r>
    <r>
      <rPr>
        <b/>
        <u/>
        <sz val="15"/>
        <rFont val="TH SarabunPSK"/>
        <family val="2"/>
      </rPr>
      <t>จ้างแรงงานต่างด้าว</t>
    </r>
    <r>
      <rPr>
        <b/>
        <sz val="15"/>
        <rFont val="TH SarabunPSK"/>
        <family val="2"/>
      </rPr>
      <t xml:space="preserve"> ท่านตรวจพบการกระทำดังต่อไปนี้หรือไม่ </t>
    </r>
  </si>
  <si>
    <r>
      <t>(โปรดระบุจำนวน) 
สถานประกอบกิจการ
ที่มีการ</t>
    </r>
    <r>
      <rPr>
        <b/>
        <u/>
        <sz val="15"/>
        <rFont val="TH SarabunPSK"/>
        <family val="2"/>
      </rPr>
      <t>จ้างแรงงานต่างด้าว</t>
    </r>
    <r>
      <rPr>
        <b/>
        <sz val="15"/>
        <rFont val="TH SarabunPSK"/>
        <family val="2"/>
      </rPr>
      <t xml:space="preserve"> 
ที่ท่านได้ดำเนินการตรวจฯ
 ในปีงบประมาณ พ.ศ. 2565 
(แห่ง)</t>
    </r>
  </si>
  <si>
    <t>2) จัดประชุมศูนย์ปฏิบัติการป้องกัน
การค้ามนุษย์ด้านแรงงานจังหวัด หรือประสานหน่วยงานในพื้นที่ 
เพื่อขับเคลื่อน กำกับ ดูแล และติดตามผลการดำเนินงานตามแผนฯ 
(เดือนละ 1 ครั้ง)</t>
  </si>
  <si>
    <t>3) สรจ. โดยศูนย์ปฏิบัติการ
ป้องกันการค้ามนุษย์
ด้านแรงงานจังหวัด รายงานผลการดำเนินงานตามแผนปฏิบัติการฯ 
(ทุกวันที่ 5 ของเดือน
ผ่านระบบออนไลน์)</t>
  </si>
  <si>
    <t>4) สรจ. โดยศูนย์ปฏิบัติการ
ป้องกันการค้ามนุษย์
ด้านแรงงานจังหวัด 
จัดทำรายงานสรุปผล
การดำเนินงานตามแผนฯ 
(ภายในวันที่ 
7 ตุลาคม 2565)</t>
  </si>
  <si>
    <t xml:space="preserve">5) ให้ทำงานเป็นเวลาหลายชั่วโมง ทำงาน โดยไม่มีวันหยุด </t>
  </si>
  <si>
    <t>1) ระยะเวลา
ในการเข้าตรวจบูรณาการ
ด้านแรงงาน
มีความเหมาะสม</t>
  </si>
  <si>
    <t>7) นายจ้างสั่งพักงานลูกจ้างได้เพื่อสอบสวนความผิด โดยกำหนดอำนาจพักงาน
ไว้ในข้อบังคับเกี่ยวกับ
การทำงาน หรือข้อตกลงเกี่ยวกับสภาพการจ้าง</t>
  </si>
  <si>
    <t>10) นำภาระหนี้
มาเป็นสิ่งผูกมัด
โดยมิชอบ</t>
  </si>
  <si>
    <t xml:space="preserve">   4) องค์ประกอบ
ความผิดฐานบังคับ
ใช้แรงงาน</t>
  </si>
  <si>
    <t>1) ร่วมจัดทำแผนปฏิบัติการป้องกันการบังคับใช้แรงงานหรือบริการ และ
การค้ามนุษย์ด้านแรงงาน จังหวัด ... ประจำปี 2565</t>
  </si>
  <si>
    <t>2) เข้าร่วมทีมสหวิชาชีพ 
ในการตรวจสอบ จับกุม 
และคัดแยกผู้เสียหาย
จากการบังคับใช้แรงงาน</t>
  </si>
  <si>
    <t>2) 
ที่ทำการปกครองจังหวัด</t>
  </si>
  <si>
    <t>4) 
กองอำนวยการรักษาความมั่นคงภายในจังหวัด</t>
  </si>
  <si>
    <t>1)  ด้านการประสานงาน : 
ได้รับแจ้งจากหน่วยงานเจ้าของเรื่อง
ก่อนตรวจบูรณาการ
ผ่านการประชุม/วางแผน 
แจ้งกำหนดการ/รายละเอียดการตรวจ 
เช่น กำหนดการ วัน 
เวลา สถานที่</t>
  </si>
  <si>
    <t>5) ด้านการติดตาม : 
ในกรณีที่ตรวจพบว่านายจ้าง/
สถานประกอบกิจการ 
ปฏิบัติไม่ถูกต้อง
ตามที่กฎหมายกำหนด</t>
  </si>
  <si>
    <t xml:space="preserve">(1) 
สถานประกอบกิจการทั่วไป โรงงาน </t>
  </si>
  <si>
    <t xml:space="preserve">(2) 
กิจการเกษตร </t>
  </si>
  <si>
    <t xml:space="preserve">(3) 
กิจการเกี่ยวเนื่องกับการเกษตร </t>
  </si>
  <si>
    <t xml:space="preserve">(3) 
สปา/นวดแผนไทย </t>
  </si>
  <si>
    <t xml:space="preserve">(4) 
ร้านขายของฝาก </t>
  </si>
  <si>
    <t xml:space="preserve">(1) 
ตรวจสอบการทำงานของแรงงานต่างด้าว </t>
  </si>
  <si>
    <t>(2) 
การตรวจสอบนายจ้าง/สถานประกอบกิจการ 
เพื่อป้องกันการลักลอบทำงานอย่างผิดกฎหมายของแรงงานต่างด้าว</t>
  </si>
  <si>
    <t xml:space="preserve">2. หน่วยงานของท่านได้ดำเนินการพัฒนาองค์ความรู้ด้านงานป้องกันและแก้ไขปัญหาการค้ามนุษย์ด้านแรงงานให้แก่เจ้าหน้าที่ที่เกี่ยวข้องหรือไม่ 
(กรณีดำเนินการตอบได้มากกว่า 1 ข้อ) </t>
  </si>
  <si>
    <t>5) สรจ. โดยศูนย์ปฏิบัติการป้องกัน
การค้ามนุษย์ด้านแรงงานจังหวัด ติดตามผลในส่วนที่เกี่ยวข้องกับ
การดำเนินการของหน่วยงานสังกัดกระทรวงแรงงาน กรณีที่มี
การดำเนินการตามมาตรา 6 และมาตรา 6/1 แห่ง พ.ร.บ. ป้องกันและปราบปรามการค้ามนุษย์ พ.ศ. 2551 (วันที่ 5 ของเดือน)</t>
  </si>
  <si>
    <t>ท่านเห็นว่าขั้นตอนการทำงาน
ที่ส่วนกลางกำหนดควรแก้ไข/ปรับปรุงหรือเพิ่มเติมอย่างไร โปรดระบุ (ถ้ามี)</t>
  </si>
  <si>
    <t>9. ท่านเห็นว่าการถ่ายทอดเพื่อชี้แจง
ทำความเข้าใจในการขับเคลื่อนการดำเนินงานโครงการฯ ในพื้นที่
จากหน่วยงานส่วนกลาง
สู่การปฏิบัติในส่วนภูมิภาค มีความเหมาะสม 
อยู่ในระดับใด</t>
  </si>
  <si>
    <t xml:space="preserve">3) เข้าร่วมทีมสหวิชาชีพ ในการตรวจสอบ จับกุม 
และคัดแยกผู้เสียหายจากการบังคับใช้แรงงาน </t>
  </si>
  <si>
    <t>6) สร้างการรับรู้เกี่ยวกับ พ.ร.ก. แก้ไขเพิ่มเติม 
พ.ร.บ. ป้องกันและปราบปรามการค้ามนุษย์ 
พ.ศ. 2551 พ.ศ. 2562 ให้กับผู้มีส่วนได้ส่วนเสีย</t>
  </si>
  <si>
    <t>3) รายงานผลการดำเนินงานให้ศูนย์ปฏิบัติการป้องกันการค้ามนุษย์ด้านแรงงานทราบทุกสองสัปดาห์ 
และตามความจำเป็นเร่งด่วน</t>
  </si>
  <si>
    <t>14. ท่านเห็นว่าการตรวจบูรณาการ
ด้านแรงงานร่วมกับหน่วยงานในสังกัดและหน่วยงานที่เกี่ยวข้องในระดับพื้นที่ ตามคำสั่งศูนย์ปฏิบัติการป้องกันการค้ามนุษย์ด้านแรงงาน 
คำสั่งอนุกรรมการหรือคณะทำงานที่เกี่ยวข้องของจังหวัด
มีความสำเร็จ
อยู่ในระดับใด</t>
  </si>
  <si>
    <t>15. การบูรณาการตรวจแรงงานในพื้นที่ของหน่วยงานท่านร่วมกับหน่วยงานในสังกัดและภาคีเครือข่ายที่เกี่ยวข้อง 
มีความสำเร็จด้านความร่วมมือแต่ละด้านอยู่ในระดับใด</t>
  </si>
  <si>
    <t xml:space="preserve">16. หน่วยงานของท่านได้มีการตรวจบูรณาการกับหน่วยงานในสังกัดกระทรวงแรงงานและหน่วยงานที่เกี่ยวข้อง เพื่อป้องกันการค้ามนุษย์ด้านแรงงานในสถานประกอบกิจการประเภทใดดังต่อไปนี้ 
(ตอบได้มากกว่า 1 ข้อ) </t>
  </si>
  <si>
    <t xml:space="preserve">17. ท่านเห็นว่ารูปแบบการรายงานและการสรุปผลการดำเนินงาน ในรายละเอียดดังต่อไปนี้ 
มีความเหมาะสมอยู่ในระดับใด </t>
  </si>
  <si>
    <t>1) แบบฟอร์มแผนปฏิบัติการป้องกันการบังคับใช้แรงงานหรือบริการ และการค้ามนุษย์ด้านแรงงานจังหวัด ... 
ประจำปี พ.ศ. 2565 
(แบบฟอร์ม 1)</t>
  </si>
  <si>
    <t>2) แบบฟอร์มรายงานผล
การดำเนินงานตามแผนปฏิบัติการป้องกัน
การบังคับใช้แรงงานหรือบริการ และการค้ามนุษย์
ด้านแรงงาน จังหวัด ... 
ประจำปี พ.ศ. 2565 
(แบบฟอร์ม 2)</t>
  </si>
  <si>
    <t>3) แบบรายงานสรุปผล
การดำเนินงานประจำปี 
พ.ศ. 2565 ศูนย์ปฏิบัติการป้องกันการค้ามนุษย์
ด้านแรงงาน จังหวัด ... 
(แบบฟอร์ม 3)</t>
  </si>
  <si>
    <t>4) แบบรายงานติดตามผลดำเนินการตามมาตรา 6 และมาตรา 6/1 แห่งพระราชบัญญัติป้องกันและปราบปรามการค้ามนุษย์ 
พ.ศ. 2551 ศูนย์ปฏิบัติการป้องกันการค้ามนุษย์
ด้านแรงงาน จังหวัด ... 
(แบบฟอร์ม 4)</t>
  </si>
  <si>
    <t>19. ท่านมีข้อเสนอแนะเพื่อปรับปรุง
การดำเนินโครงการขับเคลื่อนกลไก
เชิงนโยบายในการป้องกันและแก้ไขปัญหาการค้ามนุษย์ด้านแรงงาน
ไปสู่การปฏิบัติ ในปีต่อไปอย่างไร  
(โปรดระบุ)</t>
  </si>
  <si>
    <t xml:space="preserve">21. (โปรดระบุ) ผลการดำเนินการ
ตรวจบูรณาการสถานประกอบกิจการ
ตามแผนปฏิบัติการป้องกันการบังคับใช้แรงงานหรือบริการและการค้ามนุษย์ด้านแรงงาน 
จังหวัด ... ประจำปี พ.ศ. 2565 
ในหน่วยงานของท่าน </t>
  </si>
  <si>
    <t xml:space="preserve">22. จากการเข้าร่วมการบูรณาการตรวจแรงงานของกระทรวงแรงงานในระดับพื้นที่ 
ท่านพบการกระทำความผิดหรือเข้าข่ายกลุ่มเสี่ยงการกระทำความผิดของสถานประกอบกิจการหรือไม่ 
(กรณีพบการกระทำความผิดตอบได้มากกว่า 1 ข้อ) </t>
  </si>
  <si>
    <t>(ถ้ามี โปรดระบุจำนวน)
สปก. ที่พบ
การกระทำความผิดกฎหมายอื่น ๆ
(แห่ง)</t>
  </si>
  <si>
    <t>23. ท่านเห็นว่าตัวชี้วัดที่กำหนดไว้ตามคู่มือการปฏิบัติงานของสำนักงานแรงงานจังหวัด 
ประจำปีงบประมาณ พ.ศ. 2565 
มีความเหมาะสมหรือไม่</t>
  </si>
  <si>
    <t>24. จากการเข้าร่วมการตรวจบูรณาการร่วมกับหน่วยงานในสังกัดกระทรวงแรงงานที่ผ่านมา 
ท่านพบว่าสถานประกอบกิจการได้ดำเนินการตามสิทธิและหน้าที่ของนายจ้างและลูกจ้างในประเด็นดังต่อไปนี้หรือไม่</t>
  </si>
  <si>
    <r>
      <t xml:space="preserve">0-9 / </t>
    </r>
    <r>
      <rPr>
        <b/>
        <u/>
        <sz val="16"/>
        <color rgb="FFFF0000"/>
        <rFont val="TH SarabunPSK"/>
        <family val="2"/>
      </rPr>
      <t xml:space="preserve">พิมพ์ </t>
    </r>
    <r>
      <rPr>
        <b/>
        <u/>
        <sz val="18"/>
        <color rgb="FFFF0000"/>
        <rFont val="TH SarabunPSK"/>
        <family val="2"/>
      </rPr>
      <t>*</t>
    </r>
    <r>
      <rPr>
        <b/>
        <u/>
        <sz val="16"/>
        <color rgb="FFFF0000"/>
        <rFont val="TH SarabunPSK"/>
        <family val="2"/>
      </rPr>
      <t xml:space="preserve">
หน้าคำตอบที่เป็นข้อความ</t>
    </r>
  </si>
  <si>
    <r>
      <t xml:space="preserve">0-4 / </t>
    </r>
    <r>
      <rPr>
        <b/>
        <u/>
        <sz val="16"/>
        <color rgb="FFFF0000"/>
        <rFont val="TH SarabunPSK"/>
        <family val="2"/>
      </rPr>
      <t xml:space="preserve">พิมพ์ </t>
    </r>
    <r>
      <rPr>
        <b/>
        <u/>
        <sz val="18"/>
        <color rgb="FFFF0000"/>
        <rFont val="TH SarabunPSK"/>
        <family val="2"/>
      </rPr>
      <t>*</t>
    </r>
    <r>
      <rPr>
        <b/>
        <u/>
        <sz val="16"/>
        <color rgb="FFFF0000"/>
        <rFont val="TH SarabunPSK"/>
        <family val="2"/>
      </rPr>
      <t xml:space="preserve">
หน้าคำตอบที่เป็นข้อความ</t>
    </r>
  </si>
  <si>
    <r>
      <t xml:space="preserve">Guideline </t>
    </r>
    <r>
      <rPr>
        <b/>
        <sz val="16"/>
        <color theme="1"/>
        <rFont val="Calibri"/>
        <family val="2"/>
      </rPr>
      <t>→</t>
    </r>
    <r>
      <rPr>
        <b/>
        <sz val="16"/>
        <color theme="1"/>
        <rFont val="TH SarabunPSK"/>
        <family val="2"/>
      </rPr>
      <t>การลงรหัส</t>
    </r>
  </si>
  <si>
    <t>ตอบเป็นตัวเลข
ถ้าไม่มี "ตอบ 0"</t>
  </si>
  <si>
    <t>ถ้ามี "ตอบเป็นตัวเลข"
ถ้าไม่มี " ตอบ 0"</t>
  </si>
  <si>
    <t>1-5</t>
  </si>
  <si>
    <t>1-4</t>
  </si>
  <si>
    <t>กลุ่ม</t>
  </si>
  <si>
    <t>ตารางแสดงค่าคะแนน/ผลการดำเนินงานตามตัวชี้วัดในการประเมินผลโครงการขับเคลื่อนกลไกเชิงนโยบายในการป้องกันและแก้ไขปัญหาการค้ามนุษย์ด้านแรงงานไปสู่การปฏิบัติ ปีงบประมาณ พ.ศ. 2565</t>
  </si>
  <si>
    <t>ตารางแสดงค่าเฉลี่ย/ร้อยละของข้อคำถามของตัวชี้วัดในการประเมินผลโครงการขับเคลื่อนกลไกเชิงนโยบายในการป้องกันและแก้ไขปัญหาการค้ามนุษย์ด้านแรงงานไปสู่การปฏิบัติ ปีงบประมาณ พ.ศ. 2565</t>
  </si>
  <si>
    <t>ตารางจำนวนและร้อยละของกลุ่มตัวอย่าง (แรงงานจังหวัด/เจ้าหน้าที่ที่ได้รับมอบหมายฯ หน่วยงานในสังกัดกระทรวงแรงงาน สถานประกอบกิจการ และลูกจ้างทั่วไปในสถานประกอบกิจการ)</t>
  </si>
  <si>
    <t xml:space="preserve">กรณีที่ทั้ง 3 หน่วยงาน (สรจ. สจจ. และ สสค.) ไม่มีการตรวจบูรณาการ
สปก. ที่มีการจ้างแรงงานต่างด้าว ให้ข้ามในส่วนของประเด็นดังกล่าว
</t>
  </si>
  <si>
    <r>
      <rPr>
        <sz val="14"/>
        <color rgb="FFFF0000"/>
        <rFont val="TH SarabunPSK"/>
        <family val="2"/>
      </rPr>
      <t xml:space="preserve">การแปลผลดำเนินการถูกต้อง X%  จะคำนวณจากข้อที่ 1 - 4 เท่านั้น </t>
    </r>
    <r>
      <rPr>
        <sz val="14"/>
        <rFont val="TH SarabunPSK"/>
        <family val="2"/>
      </rPr>
      <t>หากมีอย่างน้อย 1 หน่วยงานตรวจบูรณาการ สปก. ที่มีการจ้างแรงงานต่างด้าว</t>
    </r>
  </si>
  <si>
    <t>ตารางแสดงผลลัพธ์และการแปลผลในข้อคำถามที่ไม่มีตัวชี้วัดในการประเมินผลโครงการขับเคลื่อนกลไกเชิงนโยบายในการป้องกันและแก้ไขปัญหาการค้ามนุษย์ด้านแรงงานไปสู่การปฏิบัติ ปีงบประมาณ พ.ศ. 2565</t>
  </si>
  <si>
    <t>การกำหนดเป้าหมาย สปก. ซึ่งอาจจะไม่ใช้กลุ่มเสี่ยง</t>
  </si>
  <si>
    <t>ความรู้ความเข้าใจที่ต้องพัฒนา</t>
  </si>
  <si>
    <t>ยังขาดความรู้ความเข้าใจในข้อกฎหมาย และแนวปฏิบัติที่ถูกต้องแม่นยำ</t>
  </si>
  <si>
    <t>1.การใช้กฎหมายการค้ามนุษย์ 2.การทำงานที่มีประสิทธิภาพ ตามเป้าหมาย ความแม่นยำของการปฏิบัติงาน</t>
  </si>
  <si>
    <t>เจ้าหน้าที่น้อย ไม่เพียงพอต่อการปฏิบัติงาน</t>
  </si>
  <si>
    <t>น้อยมาก ไม่เพียงพอต่อการปฏิบัติงานทั้งการจัดอบรมให้ความรู้ และการออกตรวจสถานประกอบการในพื้นที่</t>
  </si>
  <si>
    <t>การประสานงาน การบริหารหน้าที่ต่างๆ มีเวลาน้อยในการวางแผน ซึ่งบุคลากรมีจำนวนน้อยทำให้การบริหารทรัพยากรบุคคลทำได้ยาก</t>
  </si>
  <si>
    <t xml:space="preserve">1. อบรม NRM 2. อบรม SOP </t>
  </si>
  <si>
    <t>การตรวจสถานประกอบการมีความซ้ำซ้อน</t>
  </si>
  <si>
    <t>1. งบประมาณในการปฏิบัติงานไม่เพียงพอกับจำนวนงาน 2. ข้อสั่งการไม่สอดคล้องกับบริบทของแต่ละจังหวัด</t>
  </si>
  <si>
    <t>จัดอบรมเพื่อพัฒนาองค์ความรู้ด้านกฎหมาย และแนวทางในการคัดกรองเหยือของเจ้าหน้าที่อย่างต่อเนื่อง</t>
  </si>
  <si>
    <t>เพิ่มเติหน่วยงานที่เกี่ยวข้องในการปฏิบัติงานในพื้นที่</t>
  </si>
  <si>
    <t>1. ขาดข้อมูลเชิงลึกในการปฏิบัติงาน 2. ข้อมูลแนวทางในการปฏิบัติหน้าที่ที่ชัดเจน</t>
  </si>
  <si>
    <t>รีสอร์ท โรงแรม</t>
  </si>
  <si>
    <t>ร้านคาราโอเกะ</t>
  </si>
  <si>
    <t>1.ข้อมูลเชิงลึกในการปฏิบัติงาน  2. แนวปฏิบัติการทำงานที่ชัดเจนของเจ้าหน้าที่</t>
  </si>
  <si>
    <t>1.การดำเนินการในเรื่องข้อมูลข่าวสารเชิงลึก  2.ปรับปรุงคำถามในแบบคัดกรองแบบบันทึกให้เป็นการตอบแบบปลายเปิด</t>
  </si>
  <si>
    <t>ห้ามลบ</t>
  </si>
  <si>
    <t xml:space="preserve">ผลการดำเนินการตรวจบูรณาการ สปก. ตามแผนฯ ปี 65 </t>
  </si>
  <si>
    <t>หน่วยงานที่ตอบแบบสอบถามชุดที่ 1</t>
  </si>
  <si>
    <t xml:space="preserve">หน่วยงานที่ตอบแบบสอบถามชุดที่ 2 </t>
  </si>
  <si>
    <t>สรจ</t>
  </si>
  <si>
    <t>ลำดับที่ 1</t>
  </si>
  <si>
    <t>ลำดับที่ 2</t>
  </si>
  <si>
    <r>
      <rPr>
        <sz val="14"/>
        <color rgb="FFFF0000"/>
        <rFont val="TH SarabunPSK"/>
        <family val="2"/>
      </rPr>
      <t>ดูผลจาก</t>
    </r>
    <r>
      <rPr>
        <sz val="14"/>
        <color theme="1"/>
        <rFont val="TH SarabunPSK"/>
        <family val="2"/>
      </rPr>
      <t xml:space="preserve">
</t>
    </r>
    <r>
      <rPr>
        <b/>
        <sz val="14"/>
        <color rgb="FF0033CC"/>
        <rFont val="TH SarabunPSK"/>
        <family val="2"/>
      </rPr>
      <t>กรอบสีเหลี่ยมสีน้ำเงิน</t>
    </r>
    <r>
      <rPr>
        <sz val="14"/>
        <color theme="1"/>
        <rFont val="TH SarabunPSK"/>
        <family val="2"/>
      </rPr>
      <t xml:space="preserve">
</t>
    </r>
    <r>
      <rPr>
        <sz val="14"/>
        <color rgb="FFFF0000"/>
        <rFont val="TH SarabunPSK"/>
        <family val="2"/>
      </rPr>
      <t>ด้านข้าง &gt;&gt;&gt;</t>
    </r>
  </si>
  <si>
    <t>ค่าเฉลี่ยรวมทั้ง 3 ด้าน (System Approach Model)</t>
  </si>
  <si>
    <t xml:space="preserve"> คู่มือปฏิบัติงานไม่เพียงพอและขาดอุปกรณ์ที่ทันสมัยในการปฏิบัติงานในพื้นที่</t>
  </si>
  <si>
    <t>การดำเนินการในเรื่องข้อมูล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</si>
</sst>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sz val="8"/>
      <name val="Tahoma"/>
      <family val="2"/>
      <charset val="222"/>
      <scheme val="minor"/>
    </font>
    <font>
      <b/>
      <sz val="22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IT๙"/>
      <family val="2"/>
    </font>
    <font>
      <b/>
      <sz val="22"/>
      <name val="TH SarabunPSK"/>
      <family val="2"/>
      <charset val="222"/>
    </font>
    <font>
      <sz val="22"/>
      <name val="TH SarabunPSK"/>
      <family val="2"/>
      <charset val="222"/>
    </font>
    <font>
      <sz val="22"/>
      <color theme="1"/>
      <name val="TH SarabunPSK"/>
      <family val="2"/>
      <charset val="222"/>
    </font>
    <font>
      <sz val="22"/>
      <name val="TH SarabunPSK"/>
      <family val="2"/>
    </font>
    <font>
      <b/>
      <sz val="22"/>
      <name val="TH SarabunIT๙"/>
      <family val="2"/>
      <charset val="222"/>
    </font>
    <font>
      <sz val="22"/>
      <color theme="1"/>
      <name val="TH SarabunIT๙"/>
      <family val="2"/>
      <charset val="222"/>
    </font>
    <font>
      <b/>
      <sz val="22"/>
      <color rgb="FF0033CC"/>
      <name val="TH SarabunPSK"/>
      <family val="2"/>
      <charset val="222"/>
    </font>
    <font>
      <b/>
      <sz val="22"/>
      <color rgb="FF0033CC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u/>
      <sz val="15"/>
      <name val="TH SarabunPSK"/>
      <family val="2"/>
    </font>
    <font>
      <sz val="1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u/>
      <sz val="14"/>
      <color theme="1"/>
      <name val="TH SarabunPSK"/>
      <family val="2"/>
    </font>
    <font>
      <u/>
      <sz val="14"/>
      <color theme="1"/>
      <name val="TH SarabunPSK"/>
      <family val="2"/>
    </font>
    <font>
      <sz val="16"/>
      <color theme="1"/>
      <name val="TH SarabunIT๙"/>
      <family val="2"/>
    </font>
    <font>
      <sz val="11"/>
      <color rgb="FF0033CC"/>
      <name val="TH SarabunPSK"/>
      <family val="2"/>
    </font>
    <font>
      <b/>
      <sz val="14"/>
      <color rgb="FF0033CC"/>
      <name val="TH SarabunPSK"/>
      <family val="2"/>
    </font>
    <font>
      <sz val="14"/>
      <color rgb="FF0033CC"/>
      <name val="TH SarabunPSK"/>
      <family val="2"/>
    </font>
    <font>
      <b/>
      <sz val="11"/>
      <color rgb="FFFF0000"/>
      <name val="Tahoma"/>
      <family val="2"/>
      <scheme val="minor"/>
    </font>
    <font>
      <sz val="11"/>
      <name val="Tahoma"/>
      <family val="2"/>
      <charset val="222"/>
      <scheme val="minor"/>
    </font>
    <font>
      <b/>
      <sz val="11"/>
      <name val="Tahoma"/>
      <family val="2"/>
      <scheme val="minor"/>
    </font>
    <font>
      <b/>
      <sz val="11"/>
      <name val="Agency FB"/>
      <family val="2"/>
    </font>
    <font>
      <b/>
      <sz val="15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u/>
      <sz val="18"/>
      <color rgb="FFFF0000"/>
      <name val="TH SarabunPSK"/>
      <family val="2"/>
    </font>
    <font>
      <b/>
      <sz val="16"/>
      <color theme="1"/>
      <name val="Calibri"/>
      <family val="2"/>
    </font>
    <font>
      <b/>
      <sz val="11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u/>
      <sz val="16"/>
      <color rgb="FFFF0000"/>
      <name val="TH SarabunIT๙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6"/>
      <color rgb="FFFF0000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66FFFF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medium">
        <color rgb="FF0033CC"/>
      </left>
      <right style="thin">
        <color indexed="64"/>
      </right>
      <top style="medium">
        <color rgb="FF0033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33CC"/>
      </top>
      <bottom style="thin">
        <color indexed="64"/>
      </bottom>
      <diagonal/>
    </border>
    <border>
      <left style="thin">
        <color indexed="64"/>
      </left>
      <right/>
      <top style="medium">
        <color rgb="FF0033CC"/>
      </top>
      <bottom style="thin">
        <color indexed="64"/>
      </bottom>
      <diagonal/>
    </border>
    <border>
      <left/>
      <right style="medium">
        <color rgb="FF0033CC"/>
      </right>
      <top style="medium">
        <color rgb="FF0033CC"/>
      </top>
      <bottom style="thin">
        <color indexed="64"/>
      </bottom>
      <diagonal/>
    </border>
    <border>
      <left style="medium">
        <color rgb="FF0033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medium">
        <color rgb="FF0033CC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medium">
        <color rgb="FF0033CC"/>
      </bottom>
      <diagonal/>
    </border>
  </borders>
  <cellStyleXfs count="1">
    <xf numFmtId="0" fontId="0" fillId="0" borderId="0"/>
  </cellStyleXfs>
  <cellXfs count="702">
    <xf numFmtId="0" fontId="0" fillId="0" borderId="0" xfId="0"/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1" fillId="0" borderId="9" xfId="0" applyFont="1" applyBorder="1" applyAlignment="1">
      <alignment horizontal="justify" vertical="center"/>
    </xf>
    <xf numFmtId="0" fontId="1" fillId="0" borderId="21" xfId="0" applyFont="1" applyBorder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16" fontId="1" fillId="0" borderId="9" xfId="0" quotePrefix="1" applyNumberFormat="1" applyFont="1" applyBorder="1" applyAlignment="1">
      <alignment horizontal="center" vertical="center"/>
    </xf>
    <xf numFmtId="0" fontId="2" fillId="7" borderId="9" xfId="0" applyFont="1" applyFill="1" applyBorder="1" applyAlignment="1">
      <alignment horizontal="justify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2" fontId="15" fillId="0" borderId="0" xfId="0" applyNumberFormat="1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6" borderId="52" xfId="0" applyFont="1" applyFill="1" applyBorder="1" applyAlignment="1">
      <alignment horizontal="center" vertical="center" wrapText="1" shrinkToFit="1"/>
    </xf>
    <xf numFmtId="0" fontId="5" fillId="6" borderId="6" xfId="0" applyFont="1" applyFill="1" applyBorder="1" applyAlignment="1">
      <alignment horizontal="center" vertical="center" wrapText="1" shrinkToFit="1"/>
    </xf>
    <xf numFmtId="0" fontId="5" fillId="6" borderId="2" xfId="0" applyFont="1" applyFill="1" applyBorder="1" applyAlignment="1">
      <alignment horizontal="center" vertical="center" wrapText="1" shrinkToFit="1"/>
    </xf>
    <xf numFmtId="0" fontId="5" fillId="6" borderId="51" xfId="0" applyFont="1" applyFill="1" applyBorder="1" applyAlignment="1">
      <alignment horizontal="center" vertical="center" wrapText="1"/>
    </xf>
    <xf numFmtId="0" fontId="5" fillId="12" borderId="52" xfId="0" applyFont="1" applyFill="1" applyBorder="1" applyAlignment="1">
      <alignment horizontal="center" vertical="center" shrinkToFit="1"/>
    </xf>
    <xf numFmtId="0" fontId="5" fillId="12" borderId="6" xfId="0" applyFont="1" applyFill="1" applyBorder="1" applyAlignment="1">
      <alignment horizontal="center" vertical="center" wrapText="1" shrinkToFit="1"/>
    </xf>
    <xf numFmtId="0" fontId="5" fillId="12" borderId="2" xfId="0" applyFont="1" applyFill="1" applyBorder="1" applyAlignment="1">
      <alignment horizontal="center" vertical="center" wrapText="1" shrinkToFit="1"/>
    </xf>
    <xf numFmtId="0" fontId="5" fillId="12" borderId="51" xfId="0" applyFont="1" applyFill="1" applyBorder="1" applyAlignment="1">
      <alignment horizontal="center" vertical="center" wrapText="1" shrinkToFit="1"/>
    </xf>
    <xf numFmtId="0" fontId="5" fillId="12" borderId="51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2" fillId="8" borderId="46" xfId="0" applyNumberFormat="1" applyFont="1" applyFill="1" applyBorder="1" applyAlignment="1">
      <alignment horizontal="center" vertical="center"/>
    </xf>
    <xf numFmtId="2" fontId="1" fillId="0" borderId="48" xfId="0" applyNumberFormat="1" applyFont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top" wrapText="1" shrinkToFit="1"/>
    </xf>
    <xf numFmtId="0" fontId="21" fillId="0" borderId="2" xfId="0" applyFont="1" applyBorder="1" applyAlignment="1">
      <alignment vertical="center" wrapText="1"/>
    </xf>
    <xf numFmtId="0" fontId="6" fillId="2" borderId="35" xfId="0" applyFont="1" applyFill="1" applyBorder="1" applyAlignment="1">
      <alignment horizontal="center" vertical="top" wrapText="1" shrinkToFit="1"/>
    </xf>
    <xf numFmtId="0" fontId="6" fillId="2" borderId="36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35" xfId="0" applyFont="1" applyFill="1" applyBorder="1" applyAlignment="1">
      <alignment horizontal="center" vertical="top" wrapText="1"/>
    </xf>
    <xf numFmtId="49" fontId="6" fillId="2" borderId="36" xfId="0" applyNumberFormat="1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left" vertical="center"/>
    </xf>
    <xf numFmtId="16" fontId="1" fillId="0" borderId="9" xfId="0" quotePrefix="1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49" fontId="6" fillId="2" borderId="59" xfId="0" applyNumberFormat="1" applyFont="1" applyFill="1" applyBorder="1" applyAlignment="1">
      <alignment horizontal="center" vertical="top" wrapText="1"/>
    </xf>
    <xf numFmtId="0" fontId="6" fillId="2" borderId="59" xfId="0" applyFont="1" applyFill="1" applyBorder="1" applyAlignment="1">
      <alignment horizontal="center" vertical="top" wrapText="1"/>
    </xf>
    <xf numFmtId="0" fontId="24" fillId="0" borderId="0" xfId="0" applyFont="1"/>
    <xf numFmtId="2" fontId="24" fillId="11" borderId="2" xfId="0" applyNumberFormat="1" applyFont="1" applyFill="1" applyBorder="1"/>
    <xf numFmtId="2" fontId="22" fillId="0" borderId="2" xfId="0" applyNumberFormat="1" applyFont="1" applyBorder="1" applyAlignment="1">
      <alignment horizontal="center" vertical="center" wrapText="1"/>
    </xf>
    <xf numFmtId="2" fontId="24" fillId="11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49" fontId="6" fillId="2" borderId="63" xfId="0" applyNumberFormat="1" applyFont="1" applyFill="1" applyBorder="1" applyAlignment="1">
      <alignment horizontal="center" vertical="top" wrapText="1"/>
    </xf>
    <xf numFmtId="0" fontId="21" fillId="0" borderId="51" xfId="0" applyFont="1" applyBorder="1" applyAlignment="1">
      <alignment horizontal="left" vertical="center" wrapText="1"/>
    </xf>
    <xf numFmtId="0" fontId="21" fillId="0" borderId="53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 wrapText="1"/>
    </xf>
    <xf numFmtId="0" fontId="21" fillId="0" borderId="53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38" xfId="0" applyFont="1" applyBorder="1" applyAlignment="1">
      <alignment horizontal="center" vertical="top" wrapText="1"/>
    </xf>
    <xf numFmtId="0" fontId="21" fillId="0" borderId="38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8" fillId="0" borderId="0" xfId="0" applyFont="1"/>
    <xf numFmtId="2" fontId="24" fillId="11" borderId="35" xfId="0" applyNumberFormat="1" applyFont="1" applyFill="1" applyBorder="1"/>
    <xf numFmtId="2" fontId="22" fillId="0" borderId="35" xfId="0" applyNumberFormat="1" applyFont="1" applyBorder="1" applyAlignment="1">
      <alignment horizontal="center" vertical="center" wrapText="1"/>
    </xf>
    <xf numFmtId="0" fontId="13" fillId="13" borderId="45" xfId="0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 wrapText="1"/>
    </xf>
    <xf numFmtId="0" fontId="13" fillId="13" borderId="38" xfId="0" applyFont="1" applyFill="1" applyBorder="1" applyAlignment="1">
      <alignment horizontal="center" vertical="center"/>
    </xf>
    <xf numFmtId="0" fontId="13" fillId="13" borderId="46" xfId="0" applyFont="1" applyFill="1" applyBorder="1" applyAlignment="1">
      <alignment horizontal="center" vertical="center" wrapText="1"/>
    </xf>
    <xf numFmtId="2" fontId="13" fillId="13" borderId="38" xfId="0" applyNumberFormat="1" applyFont="1" applyFill="1" applyBorder="1" applyAlignment="1">
      <alignment horizontal="center" vertical="center" wrapText="1"/>
    </xf>
    <xf numFmtId="2" fontId="24" fillId="15" borderId="3" xfId="0" applyNumberFormat="1" applyFont="1" applyFill="1" applyBorder="1" applyAlignment="1">
      <alignment wrapText="1"/>
    </xf>
    <xf numFmtId="2" fontId="24" fillId="15" borderId="3" xfId="0" applyNumberFormat="1" applyFont="1" applyFill="1" applyBorder="1"/>
    <xf numFmtId="2" fontId="24" fillId="18" borderId="24" xfId="0" applyNumberFormat="1" applyFont="1" applyFill="1" applyBorder="1"/>
    <xf numFmtId="2" fontId="24" fillId="18" borderId="24" xfId="0" applyNumberFormat="1" applyFont="1" applyFill="1" applyBorder="1" applyAlignment="1">
      <alignment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35" xfId="0" applyFont="1" applyFill="1" applyBorder="1" applyAlignment="1">
      <alignment horizontal="center" vertical="center" wrapText="1"/>
    </xf>
    <xf numFmtId="2" fontId="11" fillId="15" borderId="35" xfId="0" applyNumberFormat="1" applyFont="1" applyFill="1" applyBorder="1" applyAlignment="1">
      <alignment horizontal="center" vertical="center" wrapText="1"/>
    </xf>
    <xf numFmtId="0" fontId="11" fillId="15" borderId="53" xfId="0" applyFont="1" applyFill="1" applyBorder="1" applyAlignment="1">
      <alignment horizontal="center" vertical="center" wrapText="1"/>
    </xf>
    <xf numFmtId="2" fontId="11" fillId="15" borderId="53" xfId="0" applyNumberFormat="1" applyFont="1" applyFill="1" applyBorder="1" applyAlignment="1">
      <alignment horizontal="center" vertical="center" wrapText="1"/>
    </xf>
    <xf numFmtId="2" fontId="11" fillId="15" borderId="2" xfId="0" applyNumberFormat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/>
    </xf>
    <xf numFmtId="2" fontId="19" fillId="0" borderId="2" xfId="0" applyNumberFormat="1" applyFont="1" applyBorder="1" applyAlignment="1">
      <alignment horizontal="center" vertical="center"/>
    </xf>
    <xf numFmtId="1" fontId="13" fillId="9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2" fontId="13" fillId="0" borderId="2" xfId="0" applyNumberFormat="1" applyFont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/>
    </xf>
    <xf numFmtId="2" fontId="13" fillId="10" borderId="2" xfId="0" applyNumberFormat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vertical="top"/>
    </xf>
    <xf numFmtId="0" fontId="13" fillId="6" borderId="51" xfId="0" applyFont="1" applyFill="1" applyBorder="1" applyAlignment="1">
      <alignment horizontal="center" vertical="center" wrapText="1"/>
    </xf>
    <xf numFmtId="0" fontId="13" fillId="6" borderId="51" xfId="0" applyFont="1" applyFill="1" applyBorder="1" applyAlignment="1">
      <alignment horizontal="center" vertical="center"/>
    </xf>
    <xf numFmtId="2" fontId="13" fillId="6" borderId="51" xfId="0" applyNumberFormat="1" applyFont="1" applyFill="1" applyBorder="1" applyAlignment="1">
      <alignment horizontal="center" vertical="center" wrapText="1"/>
    </xf>
    <xf numFmtId="0" fontId="13" fillId="10" borderId="35" xfId="0" applyFont="1" applyFill="1" applyBorder="1" applyAlignment="1">
      <alignment horizontal="center" vertical="center" wrapText="1"/>
    </xf>
    <xf numFmtId="0" fontId="13" fillId="10" borderId="35" xfId="0" applyFont="1" applyFill="1" applyBorder="1" applyAlignment="1">
      <alignment horizontal="center" vertical="center"/>
    </xf>
    <xf numFmtId="2" fontId="13" fillId="10" borderId="35" xfId="0" applyNumberFormat="1" applyFont="1" applyFill="1" applyBorder="1" applyAlignment="1">
      <alignment horizontal="center" vertical="center" wrapText="1"/>
    </xf>
    <xf numFmtId="0" fontId="13" fillId="10" borderId="35" xfId="0" applyFont="1" applyFill="1" applyBorder="1" applyAlignment="1">
      <alignment vertical="center"/>
    </xf>
    <xf numFmtId="0" fontId="16" fillId="0" borderId="11" xfId="0" applyFont="1" applyBorder="1" applyAlignment="1">
      <alignment vertical="top" wrapText="1"/>
    </xf>
    <xf numFmtId="1" fontId="13" fillId="9" borderId="12" xfId="0" applyNumberFormat="1" applyFont="1" applyFill="1" applyBorder="1" applyAlignment="1">
      <alignment horizontal="center" vertical="center"/>
    </xf>
    <xf numFmtId="0" fontId="13" fillId="10" borderId="34" xfId="0" applyFont="1" applyFill="1" applyBorder="1" applyAlignment="1">
      <alignment horizontal="left" vertical="center" wrapText="1"/>
    </xf>
    <xf numFmtId="0" fontId="13" fillId="6" borderId="67" xfId="0" applyFont="1" applyFill="1" applyBorder="1" applyAlignment="1">
      <alignment vertical="center" wrapText="1"/>
    </xf>
    <xf numFmtId="0" fontId="13" fillId="6" borderId="68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top" wrapText="1"/>
    </xf>
    <xf numFmtId="0" fontId="13" fillId="10" borderId="11" xfId="0" applyFont="1" applyFill="1" applyBorder="1" applyAlignment="1">
      <alignment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34" xfId="0" applyFont="1" applyFill="1" applyBorder="1" applyAlignment="1">
      <alignment vertical="center"/>
    </xf>
    <xf numFmtId="0" fontId="21" fillId="0" borderId="11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11" fillId="18" borderId="23" xfId="0" applyFont="1" applyFill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4" xfId="0" applyFont="1" applyBorder="1" applyAlignment="1">
      <alignment wrapText="1"/>
    </xf>
    <xf numFmtId="0" fontId="11" fillId="18" borderId="23" xfId="0" applyFont="1" applyFill="1" applyBorder="1" applyAlignment="1">
      <alignment vertical="center" wrapText="1"/>
    </xf>
    <xf numFmtId="0" fontId="8" fillId="15" borderId="9" xfId="0" applyFont="1" applyFill="1" applyBorder="1" applyAlignment="1">
      <alignment vertical="center" wrapText="1"/>
    </xf>
    <xf numFmtId="0" fontId="8" fillId="18" borderId="23" xfId="0" applyFont="1" applyFill="1" applyBorder="1" applyAlignment="1">
      <alignment vertical="center" wrapText="1"/>
    </xf>
    <xf numFmtId="0" fontId="11" fillId="18" borderId="57" xfId="0" applyFont="1" applyFill="1" applyBorder="1" applyAlignment="1">
      <alignment vertical="center"/>
    </xf>
    <xf numFmtId="0" fontId="24" fillId="18" borderId="61" xfId="0" applyFont="1" applyFill="1" applyBorder="1"/>
    <xf numFmtId="0" fontId="11" fillId="14" borderId="45" xfId="0" applyFont="1" applyFill="1" applyBorder="1" applyAlignment="1">
      <alignment horizontal="center" vertical="center"/>
    </xf>
    <xf numFmtId="0" fontId="8" fillId="14" borderId="38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left" vertical="top" wrapText="1"/>
    </xf>
    <xf numFmtId="0" fontId="8" fillId="16" borderId="45" xfId="0" applyFont="1" applyFill="1" applyBorder="1" applyAlignment="1">
      <alignment horizontal="center" vertical="center" wrapText="1"/>
    </xf>
    <xf numFmtId="0" fontId="8" fillId="16" borderId="38" xfId="0" applyFont="1" applyFill="1" applyBorder="1" applyAlignment="1">
      <alignment horizontal="center" vertical="center" wrapText="1"/>
    </xf>
    <xf numFmtId="0" fontId="11" fillId="16" borderId="38" xfId="0" applyFont="1" applyFill="1" applyBorder="1" applyAlignment="1">
      <alignment horizontal="center" vertical="center" wrapText="1"/>
    </xf>
    <xf numFmtId="0" fontId="8" fillId="16" borderId="46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 applyProtection="1">
      <alignment horizontal="left" vertical="center"/>
      <protection locked="0"/>
    </xf>
    <xf numFmtId="0" fontId="2" fillId="8" borderId="27" xfId="0" applyFont="1" applyFill="1" applyBorder="1" applyAlignment="1" applyProtection="1">
      <alignment horizontal="center" vertical="center"/>
      <protection locked="0"/>
    </xf>
    <xf numFmtId="2" fontId="2" fillId="8" borderId="29" xfId="0" applyNumberFormat="1" applyFont="1" applyFill="1" applyBorder="1" applyAlignment="1" applyProtection="1">
      <alignment horizontal="center" vertical="center"/>
      <protection locked="0"/>
    </xf>
    <xf numFmtId="0" fontId="2" fillId="12" borderId="42" xfId="0" applyFont="1" applyFill="1" applyBorder="1" applyAlignment="1">
      <alignment horizontal="center" vertical="center"/>
    </xf>
    <xf numFmtId="0" fontId="2" fillId="12" borderId="45" xfId="0" applyFont="1" applyFill="1" applyBorder="1" applyAlignment="1">
      <alignment horizontal="center" vertical="center" wrapText="1"/>
    </xf>
    <xf numFmtId="0" fontId="2" fillId="12" borderId="43" xfId="0" applyFont="1" applyFill="1" applyBorder="1" applyAlignment="1">
      <alignment horizontal="center" vertical="center" wrapText="1"/>
    </xf>
    <xf numFmtId="0" fontId="2" fillId="12" borderId="38" xfId="0" applyFont="1" applyFill="1" applyBorder="1" applyAlignment="1">
      <alignment horizontal="center" vertical="center" wrapText="1"/>
    </xf>
    <xf numFmtId="0" fontId="2" fillId="12" borderId="28" xfId="0" applyFont="1" applyFill="1" applyBorder="1" applyAlignment="1">
      <alignment horizontal="center" vertical="center" wrapText="1"/>
    </xf>
    <xf numFmtId="0" fontId="2" fillId="12" borderId="46" xfId="0" applyFont="1" applyFill="1" applyBorder="1" applyAlignment="1">
      <alignment horizontal="center" vertical="center" wrapText="1"/>
    </xf>
    <xf numFmtId="0" fontId="2" fillId="12" borderId="43" xfId="0" applyFont="1" applyFill="1" applyBorder="1" applyAlignment="1">
      <alignment horizontal="center" vertical="center"/>
    </xf>
    <xf numFmtId="0" fontId="2" fillId="12" borderId="42" xfId="0" applyFont="1" applyFill="1" applyBorder="1" applyAlignment="1" applyProtection="1">
      <alignment horizontal="left" vertical="center"/>
      <protection locked="0"/>
    </xf>
    <xf numFmtId="1" fontId="2" fillId="12" borderId="45" xfId="0" applyNumberFormat="1" applyFont="1" applyFill="1" applyBorder="1" applyAlignment="1" applyProtection="1">
      <alignment horizontal="center" vertical="center"/>
      <protection locked="0"/>
    </xf>
    <xf numFmtId="2" fontId="2" fillId="12" borderId="43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0" fontId="25" fillId="0" borderId="0" xfId="0" applyFont="1"/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center" wrapText="1"/>
    </xf>
    <xf numFmtId="0" fontId="21" fillId="0" borderId="34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2" fontId="24" fillId="11" borderId="4" xfId="0" applyNumberFormat="1" applyFont="1" applyFill="1" applyBorder="1" applyAlignment="1">
      <alignment wrapText="1"/>
    </xf>
    <xf numFmtId="2" fontId="24" fillId="11" borderId="70" xfId="0" applyNumberFormat="1" applyFont="1" applyFill="1" applyBorder="1" applyAlignment="1">
      <alignment wrapText="1"/>
    </xf>
    <xf numFmtId="0" fontId="21" fillId="19" borderId="14" xfId="0" applyFont="1" applyFill="1" applyBorder="1" applyAlignment="1">
      <alignment vertical="center" wrapText="1"/>
    </xf>
    <xf numFmtId="0" fontId="21" fillId="19" borderId="11" xfId="0" applyFont="1" applyFill="1" applyBorder="1" applyAlignment="1">
      <alignment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2" fontId="22" fillId="19" borderId="2" xfId="0" applyNumberFormat="1" applyFont="1" applyFill="1" applyBorder="1" applyAlignment="1">
      <alignment horizontal="center" vertical="center" wrapText="1"/>
    </xf>
    <xf numFmtId="0" fontId="21" fillId="19" borderId="11" xfId="0" applyFont="1" applyFill="1" applyBorder="1" applyAlignment="1">
      <alignment vertical="top" wrapText="1"/>
    </xf>
    <xf numFmtId="0" fontId="21" fillId="19" borderId="11" xfId="0" applyFont="1" applyFill="1" applyBorder="1" applyAlignment="1">
      <alignment vertical="center"/>
    </xf>
    <xf numFmtId="2" fontId="24" fillId="18" borderId="61" xfId="0" applyNumberFormat="1" applyFont="1" applyFill="1" applyBorder="1"/>
    <xf numFmtId="0" fontId="21" fillId="19" borderId="11" xfId="0" applyFont="1" applyFill="1" applyBorder="1" applyAlignment="1">
      <alignment wrapText="1"/>
    </xf>
    <xf numFmtId="2" fontId="22" fillId="19" borderId="4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0" fillId="14" borderId="46" xfId="0" applyFont="1" applyFill="1" applyBorder="1" applyAlignment="1">
      <alignment horizontal="center" vertical="center"/>
    </xf>
    <xf numFmtId="0" fontId="29" fillId="18" borderId="58" xfId="0" applyFont="1" applyFill="1" applyBorder="1"/>
    <xf numFmtId="2" fontId="31" fillId="0" borderId="12" xfId="0" applyNumberFormat="1" applyFont="1" applyBorder="1" applyAlignment="1">
      <alignment horizontal="center" vertical="center" wrapText="1"/>
    </xf>
    <xf numFmtId="2" fontId="31" fillId="0" borderId="36" xfId="0" applyNumberFormat="1" applyFont="1" applyBorder="1" applyAlignment="1">
      <alignment horizontal="center" vertical="center" wrapText="1"/>
    </xf>
    <xf numFmtId="2" fontId="29" fillId="18" borderId="25" xfId="0" applyNumberFormat="1" applyFont="1" applyFill="1" applyBorder="1"/>
    <xf numFmtId="2" fontId="31" fillId="0" borderId="12" xfId="0" applyNumberFormat="1" applyFont="1" applyBorder="1" applyAlignment="1">
      <alignment horizontal="center" vertical="center"/>
    </xf>
    <xf numFmtId="2" fontId="31" fillId="0" borderId="36" xfId="0" applyNumberFormat="1" applyFont="1" applyBorder="1" applyAlignment="1">
      <alignment horizontal="center" vertical="center"/>
    </xf>
    <xf numFmtId="2" fontId="29" fillId="11" borderId="12" xfId="0" applyNumberFormat="1" applyFont="1" applyFill="1" applyBorder="1"/>
    <xf numFmtId="2" fontId="29" fillId="11" borderId="36" xfId="0" applyNumberFormat="1" applyFont="1" applyFill="1" applyBorder="1"/>
    <xf numFmtId="2" fontId="29" fillId="15" borderId="10" xfId="0" applyNumberFormat="1" applyFont="1" applyFill="1" applyBorder="1"/>
    <xf numFmtId="2" fontId="29" fillId="11" borderId="10" xfId="0" applyNumberFormat="1" applyFont="1" applyFill="1" applyBorder="1"/>
    <xf numFmtId="2" fontId="29" fillId="11" borderId="16" xfId="0" applyNumberFormat="1" applyFont="1" applyFill="1" applyBorder="1"/>
    <xf numFmtId="2" fontId="29" fillId="11" borderId="2" xfId="0" applyNumberFormat="1" applyFont="1" applyFill="1" applyBorder="1"/>
    <xf numFmtId="2" fontId="29" fillId="18" borderId="58" xfId="0" applyNumberFormat="1" applyFont="1" applyFill="1" applyBorder="1"/>
    <xf numFmtId="2" fontId="29" fillId="11" borderId="12" xfId="0" applyNumberFormat="1" applyFont="1" applyFill="1" applyBorder="1" applyAlignment="1">
      <alignment wrapText="1"/>
    </xf>
    <xf numFmtId="2" fontId="29" fillId="11" borderId="69" xfId="0" applyNumberFormat="1" applyFont="1" applyFill="1" applyBorder="1" applyAlignment="1">
      <alignment wrapText="1"/>
    </xf>
    <xf numFmtId="2" fontId="29" fillId="18" borderId="25" xfId="0" applyNumberFormat="1" applyFont="1" applyFill="1" applyBorder="1" applyAlignment="1">
      <alignment wrapText="1"/>
    </xf>
    <xf numFmtId="2" fontId="29" fillId="11" borderId="36" xfId="0" applyNumberFormat="1" applyFont="1" applyFill="1" applyBorder="1" applyAlignment="1">
      <alignment wrapText="1"/>
    </xf>
    <xf numFmtId="2" fontId="29" fillId="15" borderId="10" xfId="0" applyNumberFormat="1" applyFont="1" applyFill="1" applyBorder="1" applyAlignment="1">
      <alignment wrapText="1"/>
    </xf>
    <xf numFmtId="2" fontId="31" fillId="19" borderId="16" xfId="0" applyNumberFormat="1" applyFont="1" applyFill="1" applyBorder="1" applyAlignment="1">
      <alignment horizontal="center" vertical="center" wrapText="1"/>
    </xf>
    <xf numFmtId="2" fontId="31" fillId="0" borderId="6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21" fillId="0" borderId="64" xfId="0" applyFont="1" applyBorder="1" applyAlignment="1">
      <alignment horizontal="left" vertical="center" wrapText="1"/>
    </xf>
    <xf numFmtId="0" fontId="11" fillId="15" borderId="53" xfId="0" applyFont="1" applyFill="1" applyBorder="1" applyAlignment="1">
      <alignment vertical="center" wrapText="1"/>
    </xf>
    <xf numFmtId="0" fontId="11" fillId="15" borderId="2" xfId="0" applyFont="1" applyFill="1" applyBorder="1" applyAlignment="1">
      <alignment vertical="center" wrapText="1"/>
    </xf>
    <xf numFmtId="0" fontId="11" fillId="15" borderId="35" xfId="0" applyFont="1" applyFill="1" applyBorder="1" applyAlignment="1">
      <alignment vertical="center" wrapText="1"/>
    </xf>
    <xf numFmtId="2" fontId="14" fillId="0" borderId="0" xfId="0" applyNumberFormat="1" applyFont="1" applyAlignment="1">
      <alignment horizontal="center" vertical="center"/>
    </xf>
    <xf numFmtId="0" fontId="1" fillId="0" borderId="52" xfId="0" applyFont="1" applyBorder="1" applyAlignment="1">
      <alignment horizontal="justify" vertical="center"/>
    </xf>
    <xf numFmtId="0" fontId="1" fillId="0" borderId="54" xfId="0" applyFont="1" applyBorder="1" applyAlignment="1">
      <alignment horizontal="center" vertical="center"/>
    </xf>
    <xf numFmtId="0" fontId="34" fillId="21" borderId="80" xfId="0" applyFont="1" applyFill="1" applyBorder="1" applyAlignment="1">
      <alignment horizontal="center" vertical="center"/>
    </xf>
    <xf numFmtId="0" fontId="35" fillId="21" borderId="2" xfId="0" applyFont="1" applyFill="1" applyBorder="1" applyAlignment="1">
      <alignment horizontal="center" vertical="center"/>
    </xf>
    <xf numFmtId="0" fontId="35" fillId="21" borderId="81" xfId="0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top" wrapText="1"/>
    </xf>
    <xf numFmtId="49" fontId="6" fillId="2" borderId="33" xfId="0" applyNumberFormat="1" applyFont="1" applyFill="1" applyBorder="1" applyAlignment="1">
      <alignment horizontal="center" vertical="top" wrapText="1"/>
    </xf>
    <xf numFmtId="49" fontId="6" fillId="2" borderId="34" xfId="0" applyNumberFormat="1" applyFont="1" applyFill="1" applyBorder="1" applyAlignment="1">
      <alignment horizontal="center" vertical="top" wrapText="1"/>
    </xf>
    <xf numFmtId="49" fontId="6" fillId="2" borderId="35" xfId="0" applyNumberFormat="1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center" wrapText="1" shrinkToFit="1"/>
    </xf>
    <xf numFmtId="0" fontId="5" fillId="12" borderId="9" xfId="0" applyFont="1" applyFill="1" applyBorder="1" applyAlignment="1">
      <alignment horizontal="center" vertical="center" shrinkToFit="1"/>
    </xf>
    <xf numFmtId="0" fontId="5" fillId="6" borderId="85" xfId="0" applyFont="1" applyFill="1" applyBorder="1" applyAlignment="1">
      <alignment horizontal="center" vertical="center" wrapText="1"/>
    </xf>
    <xf numFmtId="0" fontId="5" fillId="12" borderId="85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 shrinkToFit="1"/>
    </xf>
    <xf numFmtId="0" fontId="5" fillId="6" borderId="68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 shrinkToFit="1"/>
    </xf>
    <xf numFmtId="0" fontId="5" fillId="12" borderId="68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 shrinkToFit="1"/>
    </xf>
    <xf numFmtId="0" fontId="5" fillId="3" borderId="35" xfId="0" applyFont="1" applyFill="1" applyBorder="1" applyAlignment="1">
      <alignment horizontal="center" vertical="center" wrapText="1" shrinkToFit="1"/>
    </xf>
    <xf numFmtId="0" fontId="5" fillId="3" borderId="29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 shrinkToFit="1"/>
    </xf>
    <xf numFmtId="0" fontId="5" fillId="6" borderId="67" xfId="0" applyFont="1" applyFill="1" applyBorder="1" applyAlignment="1">
      <alignment horizontal="center" vertical="center" wrapText="1"/>
    </xf>
    <xf numFmtId="0" fontId="5" fillId="12" borderId="67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top"/>
    </xf>
    <xf numFmtId="0" fontId="7" fillId="4" borderId="10" xfId="0" applyFont="1" applyFill="1" applyBorder="1" applyAlignment="1">
      <alignment vertical="top"/>
    </xf>
    <xf numFmtId="0" fontId="5" fillId="6" borderId="84" xfId="0" applyFont="1" applyFill="1" applyBorder="1" applyAlignment="1">
      <alignment horizontal="center" vertical="center" wrapText="1"/>
    </xf>
    <xf numFmtId="0" fontId="5" fillId="12" borderId="84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12" borderId="57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12" borderId="87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 shrinkToFit="1"/>
    </xf>
    <xf numFmtId="0" fontId="5" fillId="12" borderId="10" xfId="0" applyFont="1" applyFill="1" applyBorder="1" applyAlignment="1">
      <alignment horizontal="center" vertical="center" wrapText="1" shrinkToFit="1"/>
    </xf>
    <xf numFmtId="0" fontId="5" fillId="3" borderId="36" xfId="0" applyFont="1" applyFill="1" applyBorder="1" applyAlignment="1">
      <alignment horizontal="center" vertical="center" wrapText="1" shrinkToFit="1"/>
    </xf>
    <xf numFmtId="0" fontId="1" fillId="0" borderId="52" xfId="0" applyFont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 wrapText="1" shrinkToFit="1"/>
    </xf>
    <xf numFmtId="0" fontId="5" fillId="12" borderId="3" xfId="0" applyFont="1" applyFill="1" applyBorder="1" applyAlignment="1">
      <alignment horizontal="center" vertical="center" wrapText="1" shrinkToFit="1"/>
    </xf>
    <xf numFmtId="0" fontId="5" fillId="12" borderId="52" xfId="0" applyFont="1" applyFill="1" applyBorder="1" applyAlignment="1">
      <alignment horizontal="center" vertical="center" wrapText="1" shrinkToFit="1"/>
    </xf>
    <xf numFmtId="0" fontId="5" fillId="3" borderId="54" xfId="0" applyFont="1" applyFill="1" applyBorder="1" applyAlignment="1">
      <alignment horizontal="center" vertical="center" wrapText="1" shrinkToFit="1"/>
    </xf>
    <xf numFmtId="49" fontId="6" fillId="2" borderId="70" xfId="0" applyNumberFormat="1" applyFont="1" applyFill="1" applyBorder="1" applyAlignment="1">
      <alignment horizontal="center" vertical="top" wrapText="1"/>
    </xf>
    <xf numFmtId="0" fontId="5" fillId="3" borderId="63" xfId="0" applyFont="1" applyFill="1" applyBorder="1" applyAlignment="1">
      <alignment horizontal="center" vertical="center" wrapText="1" shrinkToFit="1"/>
    </xf>
    <xf numFmtId="0" fontId="5" fillId="3" borderId="59" xfId="0" applyFont="1" applyFill="1" applyBorder="1" applyAlignment="1">
      <alignment horizontal="center" vertical="center" wrapText="1" shrinkToFit="1"/>
    </xf>
    <xf numFmtId="0" fontId="5" fillId="3" borderId="70" xfId="0" applyFont="1" applyFill="1" applyBorder="1" applyAlignment="1">
      <alignment horizontal="center" vertical="center" wrapText="1" shrinkToFit="1"/>
    </xf>
    <xf numFmtId="0" fontId="6" fillId="2" borderId="34" xfId="0" applyFont="1" applyFill="1" applyBorder="1" applyAlignment="1">
      <alignment horizontal="center" vertical="top" wrapText="1" shrinkToFit="1"/>
    </xf>
    <xf numFmtId="0" fontId="1" fillId="0" borderId="9" xfId="0" applyFont="1" applyBorder="1" applyAlignment="1">
      <alignment horizontal="center" wrapText="1"/>
    </xf>
    <xf numFmtId="0" fontId="8" fillId="3" borderId="62" xfId="0" applyFont="1" applyFill="1" applyBorder="1" applyAlignment="1">
      <alignment horizontal="center" vertical="center" wrapText="1" shrinkToFit="1"/>
    </xf>
    <xf numFmtId="0" fontId="7" fillId="4" borderId="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2" borderId="63" xfId="0" applyFont="1" applyFill="1" applyBorder="1" applyAlignment="1">
      <alignment horizontal="center" vertical="top" wrapText="1" shrinkToFit="1"/>
    </xf>
    <xf numFmtId="0" fontId="7" fillId="4" borderId="61" xfId="0" applyFont="1" applyFill="1" applyBorder="1" applyAlignment="1">
      <alignment vertical="center"/>
    </xf>
    <xf numFmtId="0" fontId="7" fillId="4" borderId="58" xfId="0" applyFont="1" applyFill="1" applyBorder="1" applyAlignment="1">
      <alignment vertical="center"/>
    </xf>
    <xf numFmtId="0" fontId="6" fillId="2" borderId="52" xfId="0" applyFont="1" applyFill="1" applyBorder="1" applyAlignment="1">
      <alignment horizontal="center" vertical="center" wrapText="1"/>
    </xf>
    <xf numFmtId="0" fontId="5" fillId="4" borderId="86" xfId="0" applyFont="1" applyFill="1" applyBorder="1" applyAlignment="1">
      <alignment horizontal="center" vertical="center" wrapText="1" shrinkToFit="1"/>
    </xf>
    <xf numFmtId="0" fontId="5" fillId="4" borderId="44" xfId="0" applyFont="1" applyFill="1" applyBorder="1" applyAlignment="1">
      <alignment horizontal="center" vertical="center" wrapText="1" shrinkToFit="1"/>
    </xf>
    <xf numFmtId="0" fontId="5" fillId="4" borderId="66" xfId="0" applyFont="1" applyFill="1" applyBorder="1" applyAlignment="1">
      <alignment horizontal="center" vertical="center" wrapText="1" shrinkToFit="1"/>
    </xf>
    <xf numFmtId="0" fontId="5" fillId="4" borderId="25" xfId="0" applyFont="1" applyFill="1" applyBorder="1" applyAlignment="1">
      <alignment horizontal="center" vertical="center" wrapText="1" shrinkToFit="1"/>
    </xf>
    <xf numFmtId="0" fontId="5" fillId="4" borderId="24" xfId="0" applyFont="1" applyFill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wrapText="1"/>
    </xf>
    <xf numFmtId="0" fontId="5" fillId="4" borderId="53" xfId="0" applyFont="1" applyFill="1" applyBorder="1" applyAlignment="1">
      <alignment horizontal="center" vertical="center" wrapText="1" shrinkToFi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66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86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5" fillId="4" borderId="2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10" fillId="0" borderId="37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6" fillId="18" borderId="1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18" borderId="12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vertical="center"/>
    </xf>
    <xf numFmtId="0" fontId="7" fillId="5" borderId="61" xfId="0" applyFont="1" applyFill="1" applyBorder="1" applyAlignment="1">
      <alignment vertical="top"/>
    </xf>
    <xf numFmtId="0" fontId="7" fillId="5" borderId="58" xfId="0" applyFont="1" applyFill="1" applyBorder="1" applyAlignment="1">
      <alignment vertical="top"/>
    </xf>
    <xf numFmtId="0" fontId="7" fillId="4" borderId="57" xfId="0" applyFont="1" applyFill="1" applyBorder="1" applyAlignment="1">
      <alignment vertical="center"/>
    </xf>
    <xf numFmtId="0" fontId="7" fillId="4" borderId="61" xfId="0" applyFont="1" applyFill="1" applyBorder="1" applyAlignment="1">
      <alignment vertical="top"/>
    </xf>
    <xf numFmtId="0" fontId="7" fillId="4" borderId="58" xfId="0" applyFont="1" applyFill="1" applyBorder="1" applyAlignment="1">
      <alignment vertical="top"/>
    </xf>
    <xf numFmtId="0" fontId="10" fillId="0" borderId="0" xfId="0" applyFont="1" applyAlignment="1">
      <alignment horizontal="left" vertical="center"/>
    </xf>
    <xf numFmtId="0" fontId="5" fillId="18" borderId="19" xfId="0" applyFont="1" applyFill="1" applyBorder="1" applyAlignment="1">
      <alignment vertical="top" wrapText="1"/>
    </xf>
    <xf numFmtId="0" fontId="5" fillId="18" borderId="26" xfId="0" applyFont="1" applyFill="1" applyBorder="1" applyAlignment="1">
      <alignment vertical="top" wrapText="1"/>
    </xf>
    <xf numFmtId="0" fontId="5" fillId="18" borderId="17" xfId="0" applyFont="1" applyFill="1" applyBorder="1" applyAlignment="1">
      <alignment horizontal="center" vertical="center" wrapText="1"/>
    </xf>
    <xf numFmtId="0" fontId="5" fillId="18" borderId="1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62" xfId="0" applyFont="1" applyBorder="1" applyAlignment="1">
      <alignment horizontal="right" vertical="center" wrapText="1"/>
    </xf>
    <xf numFmtId="0" fontId="7" fillId="4" borderId="57" xfId="0" applyFont="1" applyFill="1" applyBorder="1" applyAlignment="1">
      <alignment vertical="top"/>
    </xf>
    <xf numFmtId="0" fontId="21" fillId="20" borderId="51" xfId="0" applyFont="1" applyFill="1" applyBorder="1" applyAlignment="1">
      <alignment horizontal="center" vertical="center" wrapText="1"/>
    </xf>
    <xf numFmtId="2" fontId="21" fillId="20" borderId="51" xfId="0" applyNumberFormat="1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/>
    </xf>
    <xf numFmtId="2" fontId="21" fillId="20" borderId="2" xfId="0" applyNumberFormat="1" applyFont="1" applyFill="1" applyBorder="1" applyAlignment="1">
      <alignment horizontal="center" vertical="center" wrapText="1"/>
    </xf>
    <xf numFmtId="0" fontId="21" fillId="20" borderId="35" xfId="0" applyFont="1" applyFill="1" applyBorder="1" applyAlignment="1">
      <alignment horizontal="center" vertical="center" wrapText="1"/>
    </xf>
    <xf numFmtId="2" fontId="21" fillId="20" borderId="35" xfId="0" applyNumberFormat="1" applyFont="1" applyFill="1" applyBorder="1" applyAlignment="1">
      <alignment horizontal="center" vertical="center" wrapText="1"/>
    </xf>
    <xf numFmtId="0" fontId="21" fillId="20" borderId="53" xfId="0" applyFont="1" applyFill="1" applyBorder="1" applyAlignment="1">
      <alignment horizontal="center" vertical="center" wrapText="1"/>
    </xf>
    <xf numFmtId="2" fontId="21" fillId="20" borderId="53" xfId="0" applyNumberFormat="1" applyFont="1" applyFill="1" applyBorder="1" applyAlignment="1">
      <alignment horizontal="center" vertical="center" wrapText="1"/>
    </xf>
    <xf numFmtId="0" fontId="21" fillId="20" borderId="38" xfId="0" applyFont="1" applyFill="1" applyBorder="1" applyAlignment="1">
      <alignment horizontal="center" vertical="center" wrapText="1"/>
    </xf>
    <xf numFmtId="0" fontId="21" fillId="20" borderId="39" xfId="0" applyFont="1" applyFill="1" applyBorder="1" applyAlignment="1">
      <alignment horizontal="center" vertical="center" wrapText="1"/>
    </xf>
    <xf numFmtId="0" fontId="21" fillId="20" borderId="4" xfId="0" applyFont="1" applyFill="1" applyBorder="1" applyAlignment="1">
      <alignment horizontal="center" vertical="center" wrapText="1"/>
    </xf>
    <xf numFmtId="0" fontId="21" fillId="20" borderId="55" xfId="0" applyFont="1" applyFill="1" applyBorder="1" applyAlignment="1">
      <alignment horizontal="center" vertical="center" wrapText="1"/>
    </xf>
    <xf numFmtId="2" fontId="21" fillId="20" borderId="55" xfId="0" applyNumberFormat="1" applyFont="1" applyFill="1" applyBorder="1" applyAlignment="1">
      <alignment horizontal="center" vertical="center" wrapText="1"/>
    </xf>
    <xf numFmtId="0" fontId="21" fillId="20" borderId="56" xfId="0" applyFont="1" applyFill="1" applyBorder="1" applyAlignment="1">
      <alignment horizontal="center" vertical="center" wrapText="1"/>
    </xf>
    <xf numFmtId="2" fontId="21" fillId="20" borderId="56" xfId="0" applyNumberFormat="1" applyFont="1" applyFill="1" applyBorder="1" applyAlignment="1">
      <alignment horizontal="center" vertical="center" wrapText="1"/>
    </xf>
    <xf numFmtId="0" fontId="21" fillId="20" borderId="64" xfId="0" applyFont="1" applyFill="1" applyBorder="1" applyAlignment="1">
      <alignment horizontal="center" vertical="center" wrapText="1"/>
    </xf>
    <xf numFmtId="2" fontId="21" fillId="20" borderId="64" xfId="0" applyNumberFormat="1" applyFont="1" applyFill="1" applyBorder="1" applyAlignment="1">
      <alignment horizontal="center" vertical="center" wrapText="1"/>
    </xf>
    <xf numFmtId="0" fontId="21" fillId="20" borderId="46" xfId="0" applyFont="1" applyFill="1" applyBorder="1" applyAlignment="1">
      <alignment horizontal="center" vertical="center" wrapText="1"/>
    </xf>
    <xf numFmtId="0" fontId="37" fillId="22" borderId="53" xfId="0" applyFont="1" applyFill="1" applyBorder="1" applyAlignment="1">
      <alignment horizontal="center" vertical="center" wrapText="1"/>
    </xf>
    <xf numFmtId="17" fontId="37" fillId="22" borderId="44" xfId="0" quotePrefix="1" applyNumberFormat="1" applyFont="1" applyFill="1" applyBorder="1" applyAlignment="1">
      <alignment horizontal="center" vertical="center"/>
    </xf>
    <xf numFmtId="0" fontId="37" fillId="22" borderId="53" xfId="0" applyFont="1" applyFill="1" applyBorder="1" applyAlignment="1">
      <alignment horizontal="center" vertical="center"/>
    </xf>
    <xf numFmtId="0" fontId="37" fillId="22" borderId="48" xfId="0" applyFont="1" applyFill="1" applyBorder="1" applyAlignment="1">
      <alignment horizontal="center" vertical="center"/>
    </xf>
    <xf numFmtId="0" fontId="37" fillId="22" borderId="66" xfId="0" applyFont="1" applyFill="1" applyBorder="1" applyAlignment="1">
      <alignment horizontal="center" vertical="center"/>
    </xf>
    <xf numFmtId="0" fontId="37" fillId="22" borderId="65" xfId="0" applyFont="1" applyFill="1" applyBorder="1" applyAlignment="1">
      <alignment horizontal="center" vertical="center" wrapText="1"/>
    </xf>
    <xf numFmtId="0" fontId="37" fillId="22" borderId="44" xfId="0" quotePrefix="1" applyFont="1" applyFill="1" applyBorder="1" applyAlignment="1">
      <alignment horizontal="center" vertical="center"/>
    </xf>
    <xf numFmtId="0" fontId="37" fillId="22" borderId="53" xfId="0" quotePrefix="1" applyFont="1" applyFill="1" applyBorder="1" applyAlignment="1">
      <alignment horizontal="center" vertical="center"/>
    </xf>
    <xf numFmtId="0" fontId="37" fillId="22" borderId="48" xfId="0" applyFont="1" applyFill="1" applyBorder="1" applyAlignment="1">
      <alignment horizontal="center" vertical="center" wrapText="1"/>
    </xf>
    <xf numFmtId="0" fontId="37" fillId="22" borderId="66" xfId="0" quotePrefix="1" applyFont="1" applyFill="1" applyBorder="1" applyAlignment="1">
      <alignment horizontal="center" vertical="center"/>
    </xf>
    <xf numFmtId="0" fontId="37" fillId="22" borderId="44" xfId="0" applyFont="1" applyFill="1" applyBorder="1" applyAlignment="1">
      <alignment horizontal="center" vertical="center"/>
    </xf>
    <xf numFmtId="17" fontId="2" fillId="23" borderId="86" xfId="0" quotePrefix="1" applyNumberFormat="1" applyFont="1" applyFill="1" applyBorder="1" applyAlignment="1">
      <alignment horizontal="center" vertical="center" wrapText="1"/>
    </xf>
    <xf numFmtId="0" fontId="37" fillId="22" borderId="65" xfId="0" applyFont="1" applyFill="1" applyBorder="1" applyAlignment="1">
      <alignment horizontal="center" vertical="center"/>
    </xf>
    <xf numFmtId="0" fontId="37" fillId="22" borderId="86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49" fontId="37" fillId="22" borderId="53" xfId="0" applyNumberFormat="1" applyFont="1" applyFill="1" applyBorder="1" applyAlignment="1">
      <alignment horizontal="center" vertical="center"/>
    </xf>
    <xf numFmtId="0" fontId="37" fillId="22" borderId="24" xfId="0" applyFont="1" applyFill="1" applyBorder="1" applyAlignment="1">
      <alignment horizontal="center" vertical="center" wrapText="1"/>
    </xf>
    <xf numFmtId="0" fontId="37" fillId="22" borderId="86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21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17" fontId="2" fillId="23" borderId="23" xfId="0" quotePrefix="1" applyNumberFormat="1" applyFont="1" applyFill="1" applyBorder="1" applyAlignment="1">
      <alignment horizontal="center" vertical="center" wrapText="1"/>
    </xf>
    <xf numFmtId="0" fontId="5" fillId="18" borderId="18" xfId="0" applyFont="1" applyFill="1" applyBorder="1" applyAlignment="1">
      <alignment horizontal="center" vertical="center" wrapText="1"/>
    </xf>
    <xf numFmtId="0" fontId="5" fillId="18" borderId="21" xfId="0" applyFont="1" applyFill="1" applyBorder="1" applyAlignment="1">
      <alignment vertical="top" wrapText="1"/>
    </xf>
    <xf numFmtId="0" fontId="5" fillId="18" borderId="31" xfId="0" applyFont="1" applyFill="1" applyBorder="1" applyAlignment="1">
      <alignment vertical="top" wrapText="1"/>
    </xf>
    <xf numFmtId="0" fontId="6" fillId="2" borderId="63" xfId="0" applyFont="1" applyFill="1" applyBorder="1" applyAlignment="1">
      <alignment horizontal="center" vertical="top" wrapText="1"/>
    </xf>
    <xf numFmtId="0" fontId="37" fillId="22" borderId="66" xfId="0" applyFont="1" applyFill="1" applyBorder="1" applyAlignment="1">
      <alignment horizontal="center" vertical="center" wrapText="1"/>
    </xf>
    <xf numFmtId="0" fontId="6" fillId="18" borderId="67" xfId="0" applyFont="1" applyFill="1" applyBorder="1" applyAlignment="1">
      <alignment horizontal="center" vertical="center"/>
    </xf>
    <xf numFmtId="0" fontId="6" fillId="18" borderId="51" xfId="0" applyFont="1" applyFill="1" applyBorder="1" applyAlignment="1">
      <alignment horizontal="center" vertical="center"/>
    </xf>
    <xf numFmtId="0" fontId="6" fillId="18" borderId="68" xfId="0" applyFont="1" applyFill="1" applyBorder="1" applyAlignment="1">
      <alignment horizontal="center" vertical="center"/>
    </xf>
    <xf numFmtId="0" fontId="8" fillId="15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4" fillId="0" borderId="6" xfId="0" applyFont="1" applyBorder="1" applyAlignment="1">
      <alignment horizontal="center"/>
    </xf>
    <xf numFmtId="0" fontId="34" fillId="20" borderId="6" xfId="0" applyFont="1" applyFill="1" applyBorder="1" applyAlignment="1">
      <alignment horizontal="center"/>
    </xf>
    <xf numFmtId="0" fontId="34" fillId="20" borderId="90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left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2" fontId="41" fillId="3" borderId="20" xfId="0" applyNumberFormat="1" applyFont="1" applyFill="1" applyBorder="1" applyAlignment="1">
      <alignment horizontal="center" vertical="center" wrapText="1"/>
    </xf>
    <xf numFmtId="2" fontId="33" fillId="0" borderId="2" xfId="0" applyNumberFormat="1" applyFont="1" applyBorder="1" applyAlignment="1">
      <alignment horizontal="right"/>
    </xf>
    <xf numFmtId="2" fontId="33" fillId="20" borderId="2" xfId="0" applyNumberFormat="1" applyFont="1" applyFill="1" applyBorder="1" applyAlignment="1">
      <alignment horizontal="right"/>
    </xf>
    <xf numFmtId="2" fontId="33" fillId="20" borderId="82" xfId="0" applyNumberFormat="1" applyFont="1" applyFill="1" applyBorder="1" applyAlignment="1">
      <alignment horizontal="right"/>
    </xf>
    <xf numFmtId="2" fontId="33" fillId="0" borderId="81" xfId="0" applyNumberFormat="1" applyFont="1" applyBorder="1" applyAlignment="1">
      <alignment horizontal="right"/>
    </xf>
    <xf numFmtId="2" fontId="33" fillId="20" borderId="81" xfId="0" applyNumberFormat="1" applyFont="1" applyFill="1" applyBorder="1" applyAlignment="1">
      <alignment horizontal="right"/>
    </xf>
    <xf numFmtId="2" fontId="33" fillId="20" borderId="83" xfId="0" applyNumberFormat="1" applyFont="1" applyFill="1" applyBorder="1" applyAlignment="1">
      <alignment horizontal="right"/>
    </xf>
    <xf numFmtId="0" fontId="37" fillId="22" borderId="48" xfId="0" quotePrefix="1" applyFont="1" applyFill="1" applyBorder="1" applyAlignment="1">
      <alignment horizontal="center" vertical="center"/>
    </xf>
    <xf numFmtId="0" fontId="37" fillId="22" borderId="24" xfId="0" quotePrefix="1" applyFont="1" applyFill="1" applyBorder="1" applyAlignment="1">
      <alignment horizontal="center" vertical="center"/>
    </xf>
    <xf numFmtId="0" fontId="37" fillId="22" borderId="86" xfId="0" quotePrefix="1" applyFont="1" applyFill="1" applyBorder="1" applyAlignment="1">
      <alignment horizontal="center" vertical="center"/>
    </xf>
    <xf numFmtId="0" fontId="37" fillId="22" borderId="44" xfId="0" applyFont="1" applyFill="1" applyBorder="1" applyAlignment="1">
      <alignment horizontal="center" vertical="center" wrapText="1"/>
    </xf>
    <xf numFmtId="16" fontId="37" fillId="22" borderId="44" xfId="0" quotePrefix="1" applyNumberFormat="1" applyFont="1" applyFill="1" applyBorder="1" applyAlignment="1">
      <alignment horizontal="center" vertical="center"/>
    </xf>
    <xf numFmtId="2" fontId="31" fillId="19" borderId="12" xfId="0" applyNumberFormat="1" applyFont="1" applyFill="1" applyBorder="1" applyAlignment="1">
      <alignment horizontal="center" vertical="center" wrapText="1"/>
    </xf>
    <xf numFmtId="0" fontId="1" fillId="0" borderId="67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52" xfId="0" applyFont="1" applyBorder="1" applyAlignment="1" applyProtection="1">
      <alignment horizontal="center" wrapText="1"/>
      <protection locked="0"/>
    </xf>
    <xf numFmtId="0" fontId="1" fillId="0" borderId="51" xfId="0" applyFont="1" applyBorder="1" applyAlignment="1" applyProtection="1">
      <alignment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wrapText="1"/>
      <protection locked="0"/>
    </xf>
    <xf numFmtId="0" fontId="1" fillId="0" borderId="89" xfId="0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wrapText="1"/>
      <protection locked="0"/>
    </xf>
    <xf numFmtId="0" fontId="1" fillId="0" borderId="28" xfId="0" applyFont="1" applyBorder="1" applyAlignment="1" applyProtection="1">
      <alignment wrapText="1"/>
      <protection locked="0"/>
    </xf>
    <xf numFmtId="0" fontId="1" fillId="0" borderId="29" xfId="0" applyFont="1" applyBorder="1" applyAlignment="1" applyProtection="1">
      <alignment wrapText="1"/>
      <protection locked="0"/>
    </xf>
    <xf numFmtId="0" fontId="1" fillId="0" borderId="88" xfId="0" applyFont="1" applyBorder="1" applyAlignment="1" applyProtection="1">
      <alignment wrapText="1"/>
      <protection locked="0"/>
    </xf>
    <xf numFmtId="0" fontId="1" fillId="0" borderId="21" xfId="0" applyFont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1" fillId="0" borderId="38" xfId="0" applyFont="1" applyBorder="1" applyAlignment="1" applyProtection="1">
      <alignment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85" xfId="0" applyFont="1" applyBorder="1" applyAlignment="1" applyProtection="1">
      <alignment wrapText="1"/>
      <protection locked="0"/>
    </xf>
    <xf numFmtId="0" fontId="1" fillId="0" borderId="84" xfId="0" applyFont="1" applyBorder="1" applyAlignment="1" applyProtection="1">
      <alignment wrapText="1"/>
      <protection locked="0"/>
    </xf>
    <xf numFmtId="0" fontId="1" fillId="0" borderId="68" xfId="0" applyFont="1" applyBorder="1" applyAlignment="1" applyProtection="1">
      <alignment wrapText="1"/>
      <protection locked="0"/>
    </xf>
    <xf numFmtId="0" fontId="1" fillId="0" borderId="87" xfId="0" applyFont="1" applyBorder="1" applyAlignment="1" applyProtection="1">
      <alignment wrapText="1"/>
      <protection locked="0"/>
    </xf>
    <xf numFmtId="0" fontId="1" fillId="0" borderId="61" xfId="0" applyFont="1" applyBorder="1" applyAlignment="1" applyProtection="1">
      <alignment wrapText="1"/>
      <protection locked="0"/>
    </xf>
    <xf numFmtId="0" fontId="1" fillId="0" borderId="68" xfId="0" applyFont="1" applyBorder="1" applyAlignment="1" applyProtection="1">
      <alignment horizontal="center" wrapText="1"/>
      <protection locked="0"/>
    </xf>
    <xf numFmtId="0" fontId="1" fillId="0" borderId="85" xfId="0" applyFont="1" applyBorder="1" applyAlignment="1" applyProtection="1">
      <alignment horizontal="center" wrapText="1"/>
      <protection locked="0"/>
    </xf>
    <xf numFmtId="0" fontId="1" fillId="0" borderId="53" xfId="0" applyFont="1" applyBorder="1" applyAlignment="1" applyProtection="1">
      <alignment wrapText="1"/>
      <protection locked="0"/>
    </xf>
    <xf numFmtId="0" fontId="1" fillId="0" borderId="48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34" fillId="21" borderId="11" xfId="0" applyFont="1" applyFill="1" applyBorder="1" applyAlignment="1">
      <alignment horizontal="center" vertical="center"/>
    </xf>
    <xf numFmtId="0" fontId="35" fillId="21" borderId="12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/>
    </xf>
    <xf numFmtId="2" fontId="33" fillId="0" borderId="12" xfId="0" applyNumberFormat="1" applyFont="1" applyBorder="1" applyAlignment="1">
      <alignment horizontal="right"/>
    </xf>
    <xf numFmtId="0" fontId="34" fillId="20" borderId="11" xfId="0" applyFont="1" applyFill="1" applyBorder="1" applyAlignment="1">
      <alignment horizontal="center"/>
    </xf>
    <xf numFmtId="2" fontId="33" fillId="20" borderId="12" xfId="0" applyNumberFormat="1" applyFont="1" applyFill="1" applyBorder="1" applyAlignment="1">
      <alignment horizontal="right"/>
    </xf>
    <xf numFmtId="0" fontId="34" fillId="20" borderId="34" xfId="0" applyFont="1" applyFill="1" applyBorder="1" applyAlignment="1">
      <alignment horizontal="center"/>
    </xf>
    <xf numFmtId="2" fontId="33" fillId="20" borderId="36" xfId="0" applyNumberFormat="1" applyFont="1" applyFill="1" applyBorder="1" applyAlignment="1">
      <alignment horizontal="right"/>
    </xf>
    <xf numFmtId="0" fontId="22" fillId="20" borderId="40" xfId="0" applyFont="1" applyFill="1" applyBorder="1" applyAlignment="1">
      <alignment vertical="center" wrapText="1"/>
    </xf>
    <xf numFmtId="0" fontId="22" fillId="20" borderId="20" xfId="0" applyFont="1" applyFill="1" applyBorder="1" applyAlignment="1">
      <alignment vertical="center" wrapText="1"/>
    </xf>
    <xf numFmtId="0" fontId="22" fillId="20" borderId="29" xfId="0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2" fontId="43" fillId="2" borderId="51" xfId="0" applyNumberFormat="1" applyFont="1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/>
    </xf>
    <xf numFmtId="0" fontId="43" fillId="2" borderId="51" xfId="0" applyFont="1" applyFill="1" applyBorder="1" applyAlignment="1">
      <alignment horizontal="center" vertical="center"/>
    </xf>
    <xf numFmtId="0" fontId="45" fillId="15" borderId="2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92" xfId="0" applyFont="1" applyBorder="1" applyAlignment="1">
      <alignment horizontal="center" vertical="top"/>
    </xf>
    <xf numFmtId="0" fontId="4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15" borderId="98" xfId="0" applyFont="1" applyFill="1" applyBorder="1" applyAlignment="1">
      <alignment horizontal="center" vertical="center" wrapText="1"/>
    </xf>
    <xf numFmtId="0" fontId="45" fillId="0" borderId="97" xfId="0" applyFont="1" applyBorder="1" applyAlignment="1">
      <alignment horizontal="left" vertical="top"/>
    </xf>
    <xf numFmtId="0" fontId="46" fillId="0" borderId="2" xfId="0" applyFont="1" applyBorder="1" applyAlignment="1">
      <alignment horizontal="center"/>
    </xf>
    <xf numFmtId="3" fontId="46" fillId="0" borderId="2" xfId="0" applyNumberFormat="1" applyFont="1" applyBorder="1" applyAlignment="1">
      <alignment horizontal="center" vertical="center"/>
    </xf>
    <xf numFmtId="0" fontId="46" fillId="0" borderId="98" xfId="0" applyFont="1" applyBorder="1" applyAlignment="1">
      <alignment horizontal="center" vertical="center"/>
    </xf>
    <xf numFmtId="0" fontId="45" fillId="0" borderId="99" xfId="0" applyFont="1" applyBorder="1" applyAlignment="1">
      <alignment horizontal="left" vertical="top"/>
    </xf>
    <xf numFmtId="0" fontId="46" fillId="0" borderId="92" xfId="0" applyFont="1" applyBorder="1" applyAlignment="1">
      <alignment horizontal="center"/>
    </xf>
    <xf numFmtId="3" fontId="46" fillId="0" borderId="92" xfId="0" applyNumberFormat="1" applyFont="1" applyBorder="1" applyAlignment="1">
      <alignment horizontal="center" vertical="top"/>
    </xf>
    <xf numFmtId="0" fontId="46" fillId="0" borderId="100" xfId="0" applyFont="1" applyBorder="1" applyAlignment="1">
      <alignment horizontal="center" vertical="top"/>
    </xf>
    <xf numFmtId="2" fontId="31" fillId="20" borderId="2" xfId="0" applyNumberFormat="1" applyFont="1" applyFill="1" applyBorder="1" applyAlignment="1">
      <alignment horizontal="center" vertical="center" wrapText="1"/>
    </xf>
    <xf numFmtId="0" fontId="31" fillId="20" borderId="2" xfId="0" applyFont="1" applyFill="1" applyBorder="1" applyAlignment="1">
      <alignment horizontal="center" vertical="center" wrapText="1"/>
    </xf>
    <xf numFmtId="2" fontId="30" fillId="3" borderId="5" xfId="0" applyNumberFormat="1" applyFont="1" applyFill="1" applyBorder="1" applyAlignment="1">
      <alignment horizontal="center" vertical="center" wrapText="1"/>
    </xf>
    <xf numFmtId="0" fontId="21" fillId="11" borderId="53" xfId="0" applyFont="1" applyFill="1" applyBorder="1" applyAlignment="1">
      <alignment horizontal="center" vertical="center" wrapText="1"/>
    </xf>
    <xf numFmtId="0" fontId="21" fillId="11" borderId="35" xfId="0" applyFont="1" applyFill="1" applyBorder="1" applyAlignment="1">
      <alignment horizontal="center" vertical="center" wrapText="1"/>
    </xf>
    <xf numFmtId="0" fontId="19" fillId="10" borderId="36" xfId="0" applyFont="1" applyFill="1" applyBorder="1" applyAlignment="1">
      <alignment horizontal="center" vertical="center" wrapText="1"/>
    </xf>
    <xf numFmtId="0" fontId="19" fillId="13" borderId="46" xfId="0" applyFont="1" applyFill="1" applyBorder="1" applyAlignment="1">
      <alignment horizontal="center" vertical="center" wrapText="1"/>
    </xf>
    <xf numFmtId="0" fontId="47" fillId="0" borderId="29" xfId="0" applyFont="1" applyBorder="1" applyAlignment="1" applyProtection="1">
      <alignment wrapText="1"/>
      <protection locked="0"/>
    </xf>
    <xf numFmtId="0" fontId="47" fillId="0" borderId="89" xfId="0" applyFont="1" applyBorder="1" applyAlignment="1" applyProtection="1">
      <alignment wrapText="1"/>
      <protection locked="0"/>
    </xf>
    <xf numFmtId="0" fontId="47" fillId="0" borderId="67" xfId="0" applyFont="1" applyBorder="1" applyAlignment="1" applyProtection="1">
      <alignment wrapText="1"/>
      <protection locked="0"/>
    </xf>
    <xf numFmtId="0" fontId="47" fillId="0" borderId="68" xfId="0" applyFont="1" applyBorder="1" applyAlignment="1" applyProtection="1">
      <alignment wrapText="1"/>
      <protection locked="0"/>
    </xf>
    <xf numFmtId="0" fontId="47" fillId="0" borderId="53" xfId="0" applyFont="1" applyBorder="1" applyAlignment="1" applyProtection="1">
      <alignment wrapText="1"/>
      <protection locked="0"/>
    </xf>
    <xf numFmtId="0" fontId="47" fillId="0" borderId="51" xfId="0" applyFont="1" applyBorder="1" applyAlignment="1" applyProtection="1">
      <alignment wrapText="1"/>
      <protection locked="0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85" xfId="0" applyFont="1" applyFill="1" applyBorder="1" applyAlignment="1">
      <alignment horizontal="center" vertical="top" wrapText="1"/>
    </xf>
    <xf numFmtId="0" fontId="6" fillId="2" borderId="51" xfId="0" applyFont="1" applyFill="1" applyBorder="1" applyAlignment="1">
      <alignment horizontal="center" vertical="top" wrapText="1"/>
    </xf>
    <xf numFmtId="0" fontId="6" fillId="2" borderId="8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67" xfId="0" applyFont="1" applyFill="1" applyBorder="1" applyAlignment="1">
      <alignment horizontal="center" vertical="top" wrapText="1"/>
    </xf>
    <xf numFmtId="0" fontId="6" fillId="2" borderId="68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49" fontId="6" fillId="2" borderId="85" xfId="0" applyNumberFormat="1" applyFont="1" applyFill="1" applyBorder="1" applyAlignment="1">
      <alignment horizontal="center" vertical="top" wrapText="1"/>
    </xf>
    <xf numFmtId="49" fontId="6" fillId="2" borderId="51" xfId="0" applyNumberFormat="1" applyFont="1" applyFill="1" applyBorder="1" applyAlignment="1">
      <alignment horizontal="center" vertical="top" wrapText="1"/>
    </xf>
    <xf numFmtId="49" fontId="6" fillId="2" borderId="84" xfId="0" applyNumberFormat="1" applyFont="1" applyFill="1" applyBorder="1" applyAlignment="1">
      <alignment horizontal="center" vertical="top" wrapText="1"/>
    </xf>
    <xf numFmtId="49" fontId="6" fillId="2" borderId="6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67" xfId="0" applyNumberFormat="1" applyFont="1" applyFill="1" applyBorder="1" applyAlignment="1">
      <alignment horizontal="center" vertical="top" wrapText="1"/>
    </xf>
    <xf numFmtId="49" fontId="6" fillId="2" borderId="68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6" fillId="2" borderId="85" xfId="0" applyFont="1" applyFill="1" applyBorder="1" applyAlignment="1">
      <alignment horizontal="center" vertical="top" wrapText="1" shrinkToFit="1"/>
    </xf>
    <xf numFmtId="0" fontId="6" fillId="2" borderId="51" xfId="0" applyFont="1" applyFill="1" applyBorder="1" applyAlignment="1">
      <alignment horizontal="center" vertical="top" wrapText="1" shrinkToFit="1"/>
    </xf>
    <xf numFmtId="0" fontId="6" fillId="2" borderId="84" xfId="0" applyFont="1" applyFill="1" applyBorder="1" applyAlignment="1">
      <alignment horizontal="center" vertical="top" wrapText="1" shrinkToFit="1"/>
    </xf>
    <xf numFmtId="0" fontId="6" fillId="2" borderId="6" xfId="0" applyFont="1" applyFill="1" applyBorder="1" applyAlignment="1">
      <alignment horizontal="center" vertical="top" wrapText="1" shrinkToFit="1"/>
    </xf>
    <xf numFmtId="0" fontId="6" fillId="2" borderId="2" xfId="0" applyFont="1" applyFill="1" applyBorder="1" applyAlignment="1">
      <alignment horizontal="center" vertical="top" wrapText="1" shrinkToFit="1"/>
    </xf>
    <xf numFmtId="0" fontId="6" fillId="2" borderId="1" xfId="0" applyFont="1" applyFill="1" applyBorder="1" applyAlignment="1">
      <alignment horizontal="center" vertical="top" wrapText="1" shrinkToFit="1"/>
    </xf>
    <xf numFmtId="49" fontId="6" fillId="2" borderId="63" xfId="0" applyNumberFormat="1" applyFont="1" applyFill="1" applyBorder="1" applyAlignment="1">
      <alignment horizontal="center" vertical="top" wrapText="1"/>
    </xf>
    <xf numFmtId="0" fontId="6" fillId="2" borderId="36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 shrinkToFit="1"/>
    </xf>
    <xf numFmtId="0" fontId="6" fillId="2" borderId="34" xfId="0" applyFont="1" applyFill="1" applyBorder="1" applyAlignment="1">
      <alignment horizontal="center" vertical="top" wrapText="1" shrinkToFit="1"/>
    </xf>
    <xf numFmtId="0" fontId="6" fillId="2" borderId="35" xfId="0" applyFont="1" applyFill="1" applyBorder="1" applyAlignment="1">
      <alignment horizontal="center" vertical="top" wrapText="1" shrinkToFit="1"/>
    </xf>
    <xf numFmtId="49" fontId="6" fillId="2" borderId="36" xfId="0" applyNumberFormat="1" applyFont="1" applyFill="1" applyBorder="1" applyAlignment="1">
      <alignment horizontal="center" vertical="top" wrapText="1"/>
    </xf>
    <xf numFmtId="49" fontId="6" fillId="2" borderId="35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top" wrapText="1"/>
    </xf>
    <xf numFmtId="0" fontId="6" fillId="2" borderId="6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70" xfId="0" applyFont="1" applyFill="1" applyBorder="1" applyAlignment="1">
      <alignment horizontal="center" vertical="top" wrapText="1"/>
    </xf>
    <xf numFmtId="49" fontId="6" fillId="2" borderId="34" xfId="0" applyNumberFormat="1" applyFont="1" applyFill="1" applyBorder="1" applyAlignment="1">
      <alignment horizontal="center" vertical="top" wrapText="1"/>
    </xf>
    <xf numFmtId="0" fontId="6" fillId="2" borderId="87" xfId="0" applyFont="1" applyFill="1" applyBorder="1" applyAlignment="1">
      <alignment horizontal="center" vertical="top" wrapText="1"/>
    </xf>
    <xf numFmtId="0" fontId="6" fillId="2" borderId="52" xfId="0" applyFont="1" applyFill="1" applyBorder="1" applyAlignment="1">
      <alignment horizontal="center" vertical="top" wrapText="1"/>
    </xf>
    <xf numFmtId="0" fontId="6" fillId="2" borderId="54" xfId="0" applyFont="1" applyFill="1" applyBorder="1" applyAlignment="1">
      <alignment horizontal="center" vertical="top" wrapText="1"/>
    </xf>
    <xf numFmtId="49" fontId="6" fillId="2" borderId="61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70" xfId="0" applyNumberFormat="1" applyFont="1" applyFill="1" applyBorder="1" applyAlignment="1">
      <alignment horizontal="center" vertical="top" wrapText="1"/>
    </xf>
    <xf numFmtId="0" fontId="6" fillId="2" borderId="59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18" borderId="11" xfId="0" applyFont="1" applyFill="1" applyBorder="1" applyAlignment="1">
      <alignment horizontal="center" vertical="top"/>
    </xf>
    <xf numFmtId="0" fontId="6" fillId="18" borderId="34" xfId="0" applyFont="1" applyFill="1" applyBorder="1" applyAlignment="1">
      <alignment horizontal="center" vertical="top"/>
    </xf>
    <xf numFmtId="0" fontId="6" fillId="18" borderId="2" xfId="0" applyFont="1" applyFill="1" applyBorder="1" applyAlignment="1">
      <alignment horizontal="center" vertical="top"/>
    </xf>
    <xf numFmtId="0" fontId="6" fillId="18" borderId="35" xfId="0" applyFont="1" applyFill="1" applyBorder="1" applyAlignment="1">
      <alignment horizontal="center" vertical="top"/>
    </xf>
    <xf numFmtId="0" fontId="6" fillId="18" borderId="12" xfId="0" applyFont="1" applyFill="1" applyBorder="1" applyAlignment="1">
      <alignment horizontal="center" vertical="top" wrapText="1"/>
    </xf>
    <xf numFmtId="0" fontId="6" fillId="18" borderId="36" xfId="0" applyFont="1" applyFill="1" applyBorder="1" applyAlignment="1">
      <alignment horizontal="center" vertical="top" wrapText="1"/>
    </xf>
    <xf numFmtId="0" fontId="6" fillId="2" borderId="34" xfId="0" applyFont="1" applyFill="1" applyBorder="1" applyAlignment="1">
      <alignment horizontal="center" vertical="top" wrapText="1"/>
    </xf>
    <xf numFmtId="49" fontId="6" fillId="2" borderId="59" xfId="0" applyNumberFormat="1" applyFont="1" applyFill="1" applyBorder="1" applyAlignment="1">
      <alignment horizontal="center" vertical="top" wrapText="1"/>
    </xf>
    <xf numFmtId="0" fontId="6" fillId="2" borderId="6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30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57" xfId="0" applyFont="1" applyFill="1" applyBorder="1" applyAlignment="1">
      <alignment horizontal="center" vertical="top" wrapText="1"/>
    </xf>
    <xf numFmtId="0" fontId="6" fillId="2" borderId="58" xfId="0" applyFont="1" applyFill="1" applyBorder="1" applyAlignment="1">
      <alignment horizontal="center" vertical="top" wrapText="1"/>
    </xf>
    <xf numFmtId="49" fontId="6" fillId="2" borderId="18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center" vertical="top" wrapText="1"/>
    </xf>
    <xf numFmtId="49" fontId="6" fillId="2" borderId="57" xfId="0" applyNumberFormat="1" applyFont="1" applyFill="1" applyBorder="1" applyAlignment="1">
      <alignment horizontal="center" vertical="top" wrapText="1"/>
    </xf>
    <xf numFmtId="49" fontId="6" fillId="2" borderId="58" xfId="0" applyNumberFormat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 shrinkToFit="1"/>
    </xf>
    <xf numFmtId="0" fontId="6" fillId="2" borderId="61" xfId="0" applyFont="1" applyFill="1" applyBorder="1" applyAlignment="1">
      <alignment horizontal="center" vertical="top" wrapText="1" shrinkToFit="1"/>
    </xf>
    <xf numFmtId="0" fontId="6" fillId="2" borderId="50" xfId="0" applyFont="1" applyFill="1" applyBorder="1" applyAlignment="1">
      <alignment horizontal="center" vertical="top" wrapText="1"/>
    </xf>
    <xf numFmtId="0" fontId="6" fillId="2" borderId="32" xfId="0" applyFont="1" applyFill="1" applyBorder="1" applyAlignment="1">
      <alignment horizontal="center" vertical="top" wrapText="1"/>
    </xf>
    <xf numFmtId="49" fontId="6" fillId="2" borderId="14" xfId="0" applyNumberFormat="1" applyFont="1" applyFill="1" applyBorder="1" applyAlignment="1">
      <alignment horizontal="center" vertical="top" wrapText="1"/>
    </xf>
    <xf numFmtId="49" fontId="6" fillId="2" borderId="27" xfId="0" applyNumberFormat="1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28" xfId="0" applyNumberFormat="1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vertical="top" wrapText="1"/>
    </xf>
    <xf numFmtId="49" fontId="6" fillId="2" borderId="50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 shrinkToFit="1"/>
    </xf>
    <xf numFmtId="0" fontId="6" fillId="2" borderId="33" xfId="0" applyFont="1" applyFill="1" applyBorder="1" applyAlignment="1">
      <alignment horizontal="center" vertical="top" wrapText="1" shrinkToFit="1"/>
    </xf>
    <xf numFmtId="49" fontId="6" fillId="2" borderId="88" xfId="0" applyNumberFormat="1" applyFont="1" applyFill="1" applyBorder="1" applyAlignment="1">
      <alignment horizontal="center" vertical="top" wrapText="1"/>
    </xf>
    <xf numFmtId="49" fontId="6" fillId="2" borderId="33" xfId="0" applyNumberFormat="1" applyFont="1" applyFill="1" applyBorder="1" applyAlignment="1">
      <alignment horizontal="center" vertical="top" wrapText="1"/>
    </xf>
    <xf numFmtId="49" fontId="6" fillId="2" borderId="89" xfId="0" applyNumberFormat="1" applyFont="1" applyFill="1" applyBorder="1" applyAlignment="1">
      <alignment horizontal="center" vertical="top" wrapText="1"/>
    </xf>
    <xf numFmtId="49" fontId="6" fillId="2" borderId="32" xfId="0" applyNumberFormat="1" applyFont="1" applyFill="1" applyBorder="1" applyAlignment="1">
      <alignment horizontal="center" vertical="top" wrapText="1"/>
    </xf>
    <xf numFmtId="49" fontId="6" fillId="2" borderId="16" xfId="0" applyNumberFormat="1" applyFont="1" applyFill="1" applyBorder="1" applyAlignment="1">
      <alignment horizontal="center" vertical="top" wrapText="1"/>
    </xf>
    <xf numFmtId="49" fontId="6" fillId="2" borderId="29" xfId="0" applyNumberFormat="1" applyFont="1" applyFill="1" applyBorder="1" applyAlignment="1">
      <alignment horizontal="center" vertical="top" wrapText="1"/>
    </xf>
    <xf numFmtId="49" fontId="6" fillId="2" borderId="17" xfId="0" applyNumberFormat="1" applyFont="1" applyFill="1" applyBorder="1" applyAlignment="1">
      <alignment horizontal="center" vertical="top" wrapText="1"/>
    </xf>
    <xf numFmtId="49" fontId="6" fillId="2" borderId="19" xfId="0" applyNumberFormat="1" applyFont="1" applyFill="1" applyBorder="1" applyAlignment="1">
      <alignment horizontal="center" vertical="top" wrapText="1"/>
    </xf>
    <xf numFmtId="49" fontId="6" fillId="2" borderId="26" xfId="0" applyNumberFormat="1" applyFont="1" applyFill="1" applyBorder="1" applyAlignment="1">
      <alignment horizontal="center" vertical="top" wrapText="1"/>
    </xf>
    <xf numFmtId="0" fontId="7" fillId="5" borderId="57" xfId="0" applyFont="1" applyFill="1" applyBorder="1" applyAlignment="1">
      <alignment horizontal="left" vertical="center"/>
    </xf>
    <xf numFmtId="0" fontId="7" fillId="5" borderId="61" xfId="0" applyFont="1" applyFill="1" applyBorder="1" applyAlignment="1">
      <alignment horizontal="left" vertical="center"/>
    </xf>
    <xf numFmtId="0" fontId="7" fillId="5" borderId="58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top" wrapText="1" shrinkToFit="1"/>
    </xf>
    <xf numFmtId="0" fontId="6" fillId="2" borderId="28" xfId="0" applyFont="1" applyFill="1" applyBorder="1" applyAlignment="1">
      <alignment horizontal="center" vertical="top" wrapText="1" shrinkToFit="1"/>
    </xf>
    <xf numFmtId="0" fontId="6" fillId="18" borderId="14" xfId="0" applyFont="1" applyFill="1" applyBorder="1" applyAlignment="1">
      <alignment horizontal="center" vertical="top"/>
    </xf>
    <xf numFmtId="0" fontId="6" fillId="18" borderId="13" xfId="0" applyFont="1" applyFill="1" applyBorder="1" applyAlignment="1">
      <alignment horizontal="center" vertical="top"/>
    </xf>
    <xf numFmtId="0" fontId="6" fillId="18" borderId="27" xfId="0" applyFont="1" applyFill="1" applyBorder="1" applyAlignment="1">
      <alignment horizontal="center" vertical="top"/>
    </xf>
    <xf numFmtId="0" fontId="6" fillId="18" borderId="4" xfId="0" applyFont="1" applyFill="1" applyBorder="1" applyAlignment="1">
      <alignment horizontal="center" vertical="top"/>
    </xf>
    <xf numFmtId="0" fontId="6" fillId="18" borderId="5" xfId="0" applyFont="1" applyFill="1" applyBorder="1" applyAlignment="1">
      <alignment horizontal="center" vertical="top"/>
    </xf>
    <xf numFmtId="0" fontId="6" fillId="18" borderId="28" xfId="0" applyFont="1" applyFill="1" applyBorder="1" applyAlignment="1">
      <alignment horizontal="center" vertical="top"/>
    </xf>
    <xf numFmtId="0" fontId="6" fillId="18" borderId="16" xfId="0" applyFont="1" applyFill="1" applyBorder="1" applyAlignment="1">
      <alignment horizontal="center" vertical="top" wrapText="1"/>
    </xf>
    <xf numFmtId="0" fontId="6" fillId="18" borderId="20" xfId="0" applyFont="1" applyFill="1" applyBorder="1" applyAlignment="1">
      <alignment horizontal="center" vertical="top" wrapText="1"/>
    </xf>
    <xf numFmtId="0" fontId="6" fillId="18" borderId="29" xfId="0" applyFont="1" applyFill="1" applyBorder="1" applyAlignment="1">
      <alignment horizontal="center" vertical="top" wrapText="1"/>
    </xf>
    <xf numFmtId="49" fontId="6" fillId="2" borderId="21" xfId="0" applyNumberFormat="1" applyFont="1" applyFill="1" applyBorder="1" applyAlignment="1">
      <alignment horizontal="center" vertical="top" wrapText="1"/>
    </xf>
    <xf numFmtId="49" fontId="6" fillId="2" borderId="60" xfId="0" applyNumberFormat="1" applyFont="1" applyFill="1" applyBorder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vertical="top" wrapText="1"/>
    </xf>
    <xf numFmtId="0" fontId="6" fillId="18" borderId="4" xfId="0" applyFont="1" applyFill="1" applyBorder="1" applyAlignment="1">
      <alignment horizontal="center" vertical="top" wrapText="1"/>
    </xf>
    <xf numFmtId="0" fontId="6" fillId="18" borderId="5" xfId="0" applyFont="1" applyFill="1" applyBorder="1" applyAlignment="1">
      <alignment horizontal="center" vertical="top" wrapText="1"/>
    </xf>
    <xf numFmtId="0" fontId="6" fillId="18" borderId="28" xfId="0" applyFont="1" applyFill="1" applyBorder="1" applyAlignment="1">
      <alignment horizontal="center" vertical="top" wrapText="1"/>
    </xf>
    <xf numFmtId="0" fontId="6" fillId="18" borderId="16" xfId="0" applyFont="1" applyFill="1" applyBorder="1" applyAlignment="1">
      <alignment horizontal="center" vertical="top"/>
    </xf>
    <xf numFmtId="0" fontId="6" fillId="18" borderId="20" xfId="0" applyFont="1" applyFill="1" applyBorder="1" applyAlignment="1">
      <alignment horizontal="center" vertical="top"/>
    </xf>
    <xf numFmtId="0" fontId="6" fillId="18" borderId="29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 shrinkToFit="1"/>
    </xf>
    <xf numFmtId="0" fontId="6" fillId="2" borderId="27" xfId="0" applyFont="1" applyFill="1" applyBorder="1" applyAlignment="1">
      <alignment horizontal="center" vertical="top" wrapText="1" shrinkToFit="1"/>
    </xf>
    <xf numFmtId="0" fontId="6" fillId="2" borderId="9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 wrapText="1"/>
    </xf>
    <xf numFmtId="0" fontId="6" fillId="2" borderId="3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top" wrapText="1" shrinkToFit="1"/>
    </xf>
    <xf numFmtId="0" fontId="6" fillId="2" borderId="29" xfId="0" applyFont="1" applyFill="1" applyBorder="1" applyAlignment="1">
      <alignment horizontal="center" vertical="top" wrapText="1" shrinkToFit="1"/>
    </xf>
    <xf numFmtId="0" fontId="2" fillId="12" borderId="22" xfId="0" applyFont="1" applyFill="1" applyBorder="1" applyAlignment="1">
      <alignment horizontal="center" vertical="center"/>
    </xf>
    <xf numFmtId="0" fontId="2" fillId="12" borderId="26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2" fillId="12" borderId="40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42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2" fillId="12" borderId="37" xfId="0" applyFont="1" applyFill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/>
    </xf>
    <xf numFmtId="0" fontId="2" fillId="12" borderId="47" xfId="0" applyFont="1" applyFill="1" applyBorder="1" applyAlignment="1">
      <alignment horizontal="center" vertical="center"/>
    </xf>
    <xf numFmtId="0" fontId="19" fillId="13" borderId="45" xfId="0" applyFont="1" applyFill="1" applyBorder="1" applyAlignment="1">
      <alignment horizontal="left" vertical="center" wrapText="1"/>
    </xf>
    <xf numFmtId="0" fontId="19" fillId="13" borderId="38" xfId="0" applyFont="1" applyFill="1" applyBorder="1" applyAlignment="1">
      <alignment horizontal="left" vertical="center" wrapText="1"/>
    </xf>
    <xf numFmtId="0" fontId="11" fillId="18" borderId="23" xfId="0" applyFont="1" applyFill="1" applyBorder="1" applyAlignment="1">
      <alignment horizontal="left" vertical="center" wrapText="1"/>
    </xf>
    <xf numFmtId="0" fontId="11" fillId="18" borderId="24" xfId="0" applyFont="1" applyFill="1" applyBorder="1" applyAlignment="1">
      <alignment horizontal="left" vertical="center" wrapText="1"/>
    </xf>
    <xf numFmtId="0" fontId="11" fillId="18" borderId="25" xfId="0" applyFont="1" applyFill="1" applyBorder="1" applyAlignment="1">
      <alignment horizontal="left" vertical="center" wrapText="1"/>
    </xf>
    <xf numFmtId="0" fontId="32" fillId="2" borderId="23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2" fontId="22" fillId="20" borderId="2" xfId="0" applyNumberFormat="1" applyFont="1" applyFill="1" applyBorder="1" applyAlignment="1">
      <alignment horizontal="center" vertical="center" wrapText="1"/>
    </xf>
    <xf numFmtId="2" fontId="22" fillId="20" borderId="35" xfId="0" applyNumberFormat="1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41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2" fontId="22" fillId="20" borderId="53" xfId="0" applyNumberFormat="1" applyFont="1" applyFill="1" applyBorder="1" applyAlignment="1">
      <alignment horizontal="center" vertical="center" wrapText="1"/>
    </xf>
    <xf numFmtId="2" fontId="31" fillId="20" borderId="2" xfId="0" applyNumberFormat="1" applyFont="1" applyFill="1" applyBorder="1" applyAlignment="1">
      <alignment horizontal="center" vertical="center" wrapText="1"/>
    </xf>
    <xf numFmtId="2" fontId="24" fillId="20" borderId="12" xfId="0" applyNumberFormat="1" applyFont="1" applyFill="1" applyBorder="1" applyAlignment="1">
      <alignment horizontal="center" vertical="center" wrapText="1"/>
    </xf>
    <xf numFmtId="0" fontId="21" fillId="15" borderId="71" xfId="0" applyFont="1" applyFill="1" applyBorder="1" applyAlignment="1">
      <alignment horizontal="left" vertical="top" wrapText="1"/>
    </xf>
    <xf numFmtId="0" fontId="21" fillId="15" borderId="72" xfId="0" applyFont="1" applyFill="1" applyBorder="1" applyAlignment="1">
      <alignment horizontal="left" vertical="top" wrapText="1"/>
    </xf>
    <xf numFmtId="0" fontId="21" fillId="15" borderId="73" xfId="0" applyFont="1" applyFill="1" applyBorder="1" applyAlignment="1">
      <alignment horizontal="left" vertical="top" wrapText="1"/>
    </xf>
    <xf numFmtId="0" fontId="32" fillId="2" borderId="77" xfId="0" applyFont="1" applyFill="1" applyBorder="1" applyAlignment="1">
      <alignment horizontal="center" vertical="center"/>
    </xf>
    <xf numFmtId="0" fontId="32" fillId="2" borderId="78" xfId="0" applyFont="1" applyFill="1" applyBorder="1" applyAlignment="1">
      <alignment horizontal="center" vertical="center"/>
    </xf>
    <xf numFmtId="0" fontId="32" fillId="2" borderId="79" xfId="0" applyFont="1" applyFill="1" applyBorder="1" applyAlignment="1">
      <alignment horizontal="center" vertical="center"/>
    </xf>
    <xf numFmtId="2" fontId="31" fillId="20" borderId="53" xfId="0" applyNumberFormat="1" applyFont="1" applyFill="1" applyBorder="1" applyAlignment="1">
      <alignment horizontal="center" vertical="center" wrapText="1"/>
    </xf>
    <xf numFmtId="2" fontId="31" fillId="20" borderId="4" xfId="0" applyNumberFormat="1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35" xfId="0" applyFont="1" applyBorder="1" applyAlignment="1">
      <alignment horizontal="center" vertical="top" wrapText="1"/>
    </xf>
    <xf numFmtId="0" fontId="21" fillId="20" borderId="65" xfId="0" applyFont="1" applyFill="1" applyBorder="1" applyAlignment="1">
      <alignment horizontal="center" vertical="center" wrapText="1"/>
    </xf>
    <xf numFmtId="0" fontId="21" fillId="20" borderId="59" xfId="0" applyFont="1" applyFill="1" applyBorder="1" applyAlignment="1">
      <alignment horizontal="center" vertical="center" wrapText="1"/>
    </xf>
    <xf numFmtId="0" fontId="21" fillId="20" borderId="4" xfId="0" applyFont="1" applyFill="1" applyBorder="1" applyAlignment="1">
      <alignment horizontal="center" vertical="center" wrapText="1"/>
    </xf>
    <xf numFmtId="0" fontId="21" fillId="20" borderId="5" xfId="0" applyFont="1" applyFill="1" applyBorder="1" applyAlignment="1">
      <alignment horizontal="center" vertical="center" wrapText="1"/>
    </xf>
    <xf numFmtId="0" fontId="21" fillId="20" borderId="28" xfId="0" applyFont="1" applyFill="1" applyBorder="1" applyAlignment="1">
      <alignment horizontal="center" vertical="center" wrapText="1"/>
    </xf>
    <xf numFmtId="0" fontId="21" fillId="20" borderId="40" xfId="0" applyFont="1" applyFill="1" applyBorder="1" applyAlignment="1">
      <alignment horizontal="center" vertical="center" wrapText="1"/>
    </xf>
    <xf numFmtId="0" fontId="21" fillId="20" borderId="20" xfId="0" applyFont="1" applyFill="1" applyBorder="1" applyAlignment="1">
      <alignment horizontal="center" vertical="center" wrapText="1"/>
    </xf>
    <xf numFmtId="0" fontId="21" fillId="20" borderId="29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top" wrapText="1"/>
    </xf>
    <xf numFmtId="0" fontId="22" fillId="20" borderId="40" xfId="0" applyFont="1" applyFill="1" applyBorder="1" applyAlignment="1">
      <alignment horizontal="center" vertical="center" wrapText="1"/>
    </xf>
    <xf numFmtId="0" fontId="22" fillId="20" borderId="20" xfId="0" applyFont="1" applyFill="1" applyBorder="1" applyAlignment="1">
      <alignment horizontal="center" vertical="center" wrapText="1"/>
    </xf>
    <xf numFmtId="0" fontId="22" fillId="20" borderId="29" xfId="0" applyFont="1" applyFill="1" applyBorder="1" applyAlignment="1">
      <alignment horizontal="center" vertical="center" wrapText="1"/>
    </xf>
    <xf numFmtId="0" fontId="22" fillId="20" borderId="91" xfId="0" applyFont="1" applyFill="1" applyBorder="1" applyAlignment="1">
      <alignment horizontal="center" vertical="top" wrapText="1"/>
    </xf>
    <xf numFmtId="0" fontId="22" fillId="20" borderId="20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20" borderId="51" xfId="0" applyFont="1" applyFill="1" applyBorder="1" applyAlignment="1">
      <alignment horizontal="center" vertical="center" wrapText="1"/>
    </xf>
    <xf numFmtId="2" fontId="21" fillId="11" borderId="39" xfId="0" applyNumberFormat="1" applyFont="1" applyFill="1" applyBorder="1" applyAlignment="1">
      <alignment horizontal="center" vertical="center" wrapText="1"/>
    </xf>
    <xf numFmtId="2" fontId="21" fillId="11" borderId="28" xfId="0" applyNumberFormat="1" applyFont="1" applyFill="1" applyBorder="1" applyAlignment="1">
      <alignment horizontal="center" vertical="center" wrapText="1"/>
    </xf>
    <xf numFmtId="0" fontId="21" fillId="15" borderId="74" xfId="0" applyFont="1" applyFill="1" applyBorder="1" applyAlignment="1">
      <alignment horizontal="left" vertical="top" wrapText="1"/>
    </xf>
    <xf numFmtId="0" fontId="21" fillId="15" borderId="75" xfId="0" applyFont="1" applyFill="1" applyBorder="1" applyAlignment="1">
      <alignment horizontal="left" vertical="top" wrapText="1"/>
    </xf>
    <xf numFmtId="0" fontId="21" fillId="15" borderId="76" xfId="0" applyFont="1" applyFill="1" applyBorder="1" applyAlignment="1">
      <alignment horizontal="left" vertical="top" wrapText="1"/>
    </xf>
    <xf numFmtId="0" fontId="21" fillId="15" borderId="71" xfId="0" applyFont="1" applyFill="1" applyBorder="1" applyAlignment="1">
      <alignment vertical="top" wrapText="1"/>
    </xf>
    <xf numFmtId="0" fontId="21" fillId="15" borderId="72" xfId="0" applyFont="1" applyFill="1" applyBorder="1" applyAlignment="1">
      <alignment vertical="top" wrapText="1"/>
    </xf>
    <xf numFmtId="0" fontId="21" fillId="15" borderId="73" xfId="0" applyFont="1" applyFill="1" applyBorder="1" applyAlignment="1">
      <alignment vertical="top" wrapText="1"/>
    </xf>
    <xf numFmtId="0" fontId="21" fillId="15" borderId="71" xfId="0" applyFont="1" applyFill="1" applyBorder="1" applyAlignment="1">
      <alignment horizontal="left" vertical="top"/>
    </xf>
    <xf numFmtId="0" fontId="21" fillId="15" borderId="72" xfId="0" applyFont="1" applyFill="1" applyBorder="1" applyAlignment="1">
      <alignment horizontal="left" vertical="top"/>
    </xf>
    <xf numFmtId="0" fontId="21" fillId="15" borderId="73" xfId="0" applyFont="1" applyFill="1" applyBorder="1" applyAlignment="1">
      <alignment horizontal="left" vertical="top"/>
    </xf>
    <xf numFmtId="2" fontId="24" fillId="20" borderId="48" xfId="0" applyNumberFormat="1" applyFont="1" applyFill="1" applyBorder="1" applyAlignment="1">
      <alignment horizontal="center" vertical="center" wrapText="1"/>
    </xf>
    <xf numFmtId="0" fontId="31" fillId="20" borderId="39" xfId="0" applyFont="1" applyFill="1" applyBorder="1" applyAlignment="1">
      <alignment horizontal="center" vertical="top" wrapText="1"/>
    </xf>
    <xf numFmtId="0" fontId="31" fillId="20" borderId="5" xfId="0" applyFont="1" applyFill="1" applyBorder="1" applyAlignment="1">
      <alignment horizontal="center" vertical="top" wrapText="1"/>
    </xf>
    <xf numFmtId="0" fontId="31" fillId="20" borderId="28" xfId="0" applyFont="1" applyFill="1" applyBorder="1" applyAlignment="1">
      <alignment horizontal="center" vertical="top" wrapText="1"/>
    </xf>
    <xf numFmtId="0" fontId="21" fillId="0" borderId="67" xfId="0" applyFont="1" applyBorder="1" applyAlignment="1">
      <alignment horizontal="left" vertical="top" wrapText="1"/>
    </xf>
    <xf numFmtId="0" fontId="21" fillId="20" borderId="68" xfId="0" applyFont="1" applyFill="1" applyBorder="1" applyAlignment="1">
      <alignment horizontal="center" vertical="center" wrapText="1"/>
    </xf>
    <xf numFmtId="0" fontId="21" fillId="20" borderId="12" xfId="0" applyFont="1" applyFill="1" applyBorder="1" applyAlignment="1">
      <alignment horizontal="center" vertical="center" wrapText="1"/>
    </xf>
    <xf numFmtId="0" fontId="21" fillId="20" borderId="36" xfId="0" applyFont="1" applyFill="1" applyBorder="1" applyAlignment="1">
      <alignment horizontal="center" vertical="center" wrapText="1"/>
    </xf>
    <xf numFmtId="0" fontId="21" fillId="20" borderId="48" xfId="0" applyFont="1" applyFill="1" applyBorder="1" applyAlignment="1">
      <alignment horizontal="center" vertical="center" wrapText="1"/>
    </xf>
    <xf numFmtId="0" fontId="31" fillId="20" borderId="53" xfId="0" applyFont="1" applyFill="1" applyBorder="1" applyAlignment="1">
      <alignment horizontal="center" vertical="center" wrapText="1"/>
    </xf>
    <xf numFmtId="0" fontId="31" fillId="20" borderId="35" xfId="0" applyFont="1" applyFill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top" wrapText="1"/>
    </xf>
    <xf numFmtId="2" fontId="31" fillId="20" borderId="35" xfId="0" applyNumberFormat="1" applyFont="1" applyFill="1" applyBorder="1" applyAlignment="1">
      <alignment horizontal="center" vertical="center" wrapText="1"/>
    </xf>
    <xf numFmtId="2" fontId="31" fillId="20" borderId="39" xfId="0" applyNumberFormat="1" applyFont="1" applyFill="1" applyBorder="1" applyAlignment="1">
      <alignment horizontal="center" vertical="center" wrapText="1"/>
    </xf>
    <xf numFmtId="2" fontId="31" fillId="20" borderId="5" xfId="0" applyNumberFormat="1" applyFont="1" applyFill="1" applyBorder="1" applyAlignment="1">
      <alignment horizontal="center" vertical="center" wrapText="1"/>
    </xf>
    <xf numFmtId="2" fontId="31" fillId="20" borderId="28" xfId="0" applyNumberFormat="1" applyFont="1" applyFill="1" applyBorder="1" applyAlignment="1">
      <alignment horizontal="center" vertical="center" wrapText="1"/>
    </xf>
    <xf numFmtId="0" fontId="45" fillId="15" borderId="93" xfId="0" applyFont="1" applyFill="1" applyBorder="1" applyAlignment="1">
      <alignment horizontal="center" wrapText="1"/>
    </xf>
    <xf numFmtId="0" fontId="45" fillId="15" borderId="94" xfId="0" applyFont="1" applyFill="1" applyBorder="1" applyAlignment="1">
      <alignment horizontal="center" wrapText="1"/>
    </xf>
    <xf numFmtId="0" fontId="45" fillId="15" borderId="97" xfId="0" applyFont="1" applyFill="1" applyBorder="1" applyAlignment="1">
      <alignment horizontal="center" wrapText="1"/>
    </xf>
    <xf numFmtId="0" fontId="45" fillId="15" borderId="2" xfId="0" applyFont="1" applyFill="1" applyBorder="1" applyAlignment="1">
      <alignment horizontal="center" wrapText="1"/>
    </xf>
    <xf numFmtId="0" fontId="45" fillId="15" borderId="95" xfId="0" applyFont="1" applyFill="1" applyBorder="1" applyAlignment="1">
      <alignment horizontal="center" vertical="center" wrapText="1"/>
    </xf>
    <xf numFmtId="0" fontId="45" fillId="15" borderId="96" xfId="0" applyFont="1" applyFill="1" applyBorder="1" applyAlignment="1">
      <alignment horizontal="center" vertical="center" wrapText="1"/>
    </xf>
    <xf numFmtId="0" fontId="11" fillId="17" borderId="65" xfId="0" applyFont="1" applyFill="1" applyBorder="1" applyAlignment="1">
      <alignment horizontal="left" vertical="top" wrapText="1"/>
    </xf>
    <xf numFmtId="0" fontId="11" fillId="17" borderId="24" xfId="0" applyFont="1" applyFill="1" applyBorder="1" applyAlignment="1">
      <alignment horizontal="left" vertical="top" wrapText="1"/>
    </xf>
    <xf numFmtId="0" fontId="11" fillId="17" borderId="66" xfId="0" applyFont="1" applyFill="1" applyBorder="1" applyAlignment="1">
      <alignment horizontal="left" vertical="top" wrapText="1"/>
    </xf>
    <xf numFmtId="0" fontId="11" fillId="17" borderId="1" xfId="0" applyFont="1" applyFill="1" applyBorder="1" applyAlignment="1">
      <alignment horizontal="left" vertical="top" wrapText="1"/>
    </xf>
    <xf numFmtId="0" fontId="11" fillId="17" borderId="3" xfId="0" applyFont="1" applyFill="1" applyBorder="1" applyAlignment="1">
      <alignment horizontal="left" vertical="top" wrapText="1"/>
    </xf>
    <xf numFmtId="0" fontId="11" fillId="17" borderId="6" xfId="0" applyFont="1" applyFill="1" applyBorder="1" applyAlignment="1">
      <alignment horizontal="left" vertical="top" wrapText="1"/>
    </xf>
  </cellXfs>
  <cellStyles count="1">
    <cellStyle name="ปกติ" xfId="0" builtinId="0"/>
  </cellStyles>
  <dxfs count="42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DF7F9"/>
      <color rgb="FFCCFFCC"/>
      <color rgb="FFEFFFEF"/>
      <color rgb="FFD1FFFF"/>
      <color rgb="FF66FFFF"/>
      <color rgb="FFFFFF99"/>
      <color rgb="FFF9EEED"/>
      <color rgb="FF0033CC"/>
      <color rgb="FFF6FBFC"/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81642</xdr:colOff>
      <xdr:row>3</xdr:row>
      <xdr:rowOff>44741</xdr:rowOff>
    </xdr:from>
    <xdr:to>
      <xdr:col>2</xdr:col>
      <xdr:colOff>3211681</xdr:colOff>
      <xdr:row>3</xdr:row>
      <xdr:rowOff>1782536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D1E2CE-EDDE-4716-91B5-7D32C744A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2213" y="2058598"/>
          <a:ext cx="3130039" cy="1737795"/>
        </a:xfrm>
        <a:prstGeom prst="rect">
          <a:avLst/>
        </a:prstGeom>
      </xdr:spPr>
    </xdr:pic>
    <xdr:clientData/>
  </xdr:twoCellAnchor>
  <xdr:twoCellAnchor editAs="oneCell">
    <xdr:from>
      <xdr:col>2</xdr:col>
      <xdr:colOff>125185</xdr:colOff>
      <xdr:row>4</xdr:row>
      <xdr:rowOff>29936</xdr:rowOff>
    </xdr:from>
    <xdr:to>
      <xdr:col>2</xdr:col>
      <xdr:colOff>2995693</xdr:colOff>
      <xdr:row>4</xdr:row>
      <xdr:rowOff>1866900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23C9AF-1017-4A51-B833-E4EB4C82B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8506" y="3948793"/>
          <a:ext cx="3213408" cy="1836964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108857</xdr:colOff>
      <xdr:row>5</xdr:row>
      <xdr:rowOff>57083</xdr:rowOff>
    </xdr:from>
    <xdr:to>
      <xdr:col>2</xdr:col>
      <xdr:colOff>2997968</xdr:colOff>
      <xdr:row>5</xdr:row>
      <xdr:rowOff>1796143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94F8441-5F40-4CF0-9B1A-E754588C8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2178" y="5880940"/>
          <a:ext cx="3251061" cy="173906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8</xdr:row>
      <xdr:rowOff>54428</xdr:rowOff>
    </xdr:from>
    <xdr:to>
      <xdr:col>3</xdr:col>
      <xdr:colOff>3036</xdr:colOff>
      <xdr:row>8</xdr:row>
      <xdr:rowOff>1793488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2482AC7-E972-4ADC-A31D-8C1294BC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1" y="8790214"/>
          <a:ext cx="3251061" cy="173906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9</xdr:row>
      <xdr:rowOff>81643</xdr:rowOff>
    </xdr:from>
    <xdr:to>
      <xdr:col>3</xdr:col>
      <xdr:colOff>3036</xdr:colOff>
      <xdr:row>9</xdr:row>
      <xdr:rowOff>1820703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85BCBED-41F3-4C62-B4F2-774F2AA40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1" y="10722429"/>
          <a:ext cx="3251061" cy="1739060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136071</xdr:colOff>
      <xdr:row>10</xdr:row>
      <xdr:rowOff>40822</xdr:rowOff>
    </xdr:from>
    <xdr:to>
      <xdr:col>2</xdr:col>
      <xdr:colOff>2997054</xdr:colOff>
      <xdr:row>10</xdr:row>
      <xdr:rowOff>1877786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3A4D5EB-72FD-49B6-BCD9-2357DE7D3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9392" y="13144501"/>
          <a:ext cx="3213408" cy="1836964"/>
        </a:xfrm>
        <a:prstGeom prst="rect">
          <a:avLst/>
        </a:prstGeom>
      </xdr:spPr>
    </xdr:pic>
    <xdr:clientData/>
  </xdr:twoCellAnchor>
  <xdr:twoCellAnchor editAs="oneCell">
    <xdr:from>
      <xdr:col>2</xdr:col>
      <xdr:colOff>122464</xdr:colOff>
      <xdr:row>11</xdr:row>
      <xdr:rowOff>54429</xdr:rowOff>
    </xdr:from>
    <xdr:to>
      <xdr:col>3</xdr:col>
      <xdr:colOff>1675</xdr:colOff>
      <xdr:row>11</xdr:row>
      <xdr:rowOff>1793489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18ADD55-BB47-4FCC-B162-DA92FD870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785" y="15063108"/>
          <a:ext cx="3251061" cy="1739060"/>
        </a:xfrm>
        <a:prstGeom prst="rect">
          <a:avLst/>
        </a:prstGeom>
      </xdr:spPr>
    </xdr:pic>
    <xdr:clientData/>
  </xdr:twoCellAnchor>
  <xdr:twoCellAnchor editAs="oneCell">
    <xdr:from>
      <xdr:col>2</xdr:col>
      <xdr:colOff>122465</xdr:colOff>
      <xdr:row>12</xdr:row>
      <xdr:rowOff>54429</xdr:rowOff>
    </xdr:from>
    <xdr:to>
      <xdr:col>3</xdr:col>
      <xdr:colOff>1676</xdr:colOff>
      <xdr:row>12</xdr:row>
      <xdr:rowOff>1793489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570EF34-3E20-4E46-A1C6-40C0C3634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786" y="17158608"/>
          <a:ext cx="3251061" cy="1739060"/>
        </a:xfrm>
        <a:prstGeom prst="rect">
          <a:avLst/>
        </a:prstGeom>
      </xdr:spPr>
    </xdr:pic>
    <xdr:clientData/>
  </xdr:twoCellAnchor>
  <xdr:twoCellAnchor editAs="oneCell">
    <xdr:from>
      <xdr:col>2</xdr:col>
      <xdr:colOff>149678</xdr:colOff>
      <xdr:row>13</xdr:row>
      <xdr:rowOff>68036</xdr:rowOff>
    </xdr:from>
    <xdr:to>
      <xdr:col>3</xdr:col>
      <xdr:colOff>314</xdr:colOff>
      <xdr:row>13</xdr:row>
      <xdr:rowOff>1807096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37BF699-5308-41F2-8183-96207984B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999" y="19077215"/>
          <a:ext cx="3251061" cy="1739060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163285</xdr:colOff>
      <xdr:row>17</xdr:row>
      <xdr:rowOff>27215</xdr:rowOff>
    </xdr:from>
    <xdr:to>
      <xdr:col>2</xdr:col>
      <xdr:colOff>2995693</xdr:colOff>
      <xdr:row>17</xdr:row>
      <xdr:rowOff>1864179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2DE680E-2666-4D1A-8C94-8829F8367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606" y="22451786"/>
          <a:ext cx="3213408" cy="1836964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136071</xdr:colOff>
      <xdr:row>19</xdr:row>
      <xdr:rowOff>81643</xdr:rowOff>
    </xdr:from>
    <xdr:to>
      <xdr:col>2</xdr:col>
      <xdr:colOff>2996607</xdr:colOff>
      <xdr:row>19</xdr:row>
      <xdr:rowOff>1820703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CE80E51-48AB-4A46-8CF6-AFE89461D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9392" y="24914679"/>
          <a:ext cx="3251061" cy="1739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FD23"/>
  <sheetViews>
    <sheetView zoomScale="55" zoomScaleNormal="55" workbookViewId="0">
      <pane xSplit="1" ySplit="8" topLeftCell="DM9" activePane="bottomRight" state="frozen"/>
      <selection pane="topRight" activeCell="B1" sqref="B1"/>
      <selection pane="bottomLeft" activeCell="A9" sqref="A9"/>
      <selection pane="bottomRight" activeCell="DP9" sqref="DP9"/>
    </sheetView>
  </sheetViews>
  <sheetFormatPr defaultRowHeight="14.25" x14ac:dyDescent="0.2"/>
  <cols>
    <col min="1" max="1" width="13.125" style="36" customWidth="1"/>
    <col min="2" max="5" width="7.625" customWidth="1"/>
    <col min="6" max="6" width="12" customWidth="1"/>
    <col min="7" max="7" width="18.125" customWidth="1"/>
    <col min="8" max="8" width="28.125" bestFit="1" customWidth="1"/>
    <col min="9" max="9" width="18.125" customWidth="1"/>
    <col min="10" max="10" width="28.125" customWidth="1"/>
    <col min="11" max="11" width="18.125" customWidth="1"/>
    <col min="12" max="12" width="28.125" customWidth="1"/>
    <col min="13" max="13" width="18.125" customWidth="1"/>
    <col min="14" max="14" width="28.125" customWidth="1"/>
    <col min="16" max="16" width="18.375" customWidth="1"/>
    <col min="17" max="17" width="30.625" customWidth="1"/>
    <col min="18" max="18" width="18.375" customWidth="1"/>
    <col min="19" max="19" width="23.75" customWidth="1"/>
    <col min="20" max="20" width="18.375" customWidth="1"/>
    <col min="21" max="22" width="21.625" customWidth="1"/>
    <col min="23" max="23" width="12.25" customWidth="1"/>
    <col min="24" max="24" width="29.125" customWidth="1"/>
    <col min="25" max="30" width="14.625" customWidth="1"/>
    <col min="31" max="31" width="29.125" customWidth="1"/>
    <col min="32" max="32" width="14.625" customWidth="1"/>
    <col min="33" max="33" width="29.125" customWidth="1"/>
    <col min="34" max="38" width="20.625" customWidth="1"/>
    <col min="39" max="39" width="23.625" customWidth="1"/>
    <col min="40" max="40" width="29.125" customWidth="1"/>
    <col min="41" max="44" width="20.625" customWidth="1"/>
    <col min="45" max="45" width="28.625" customWidth="1"/>
    <col min="46" max="46" width="29.125" customWidth="1"/>
    <col min="47" max="47" width="19.75" customWidth="1"/>
    <col min="48" max="48" width="29.125" customWidth="1"/>
    <col min="49" max="49" width="19.375" customWidth="1"/>
    <col min="50" max="50" width="29.125" customWidth="1"/>
    <col min="51" max="51" width="9.375" customWidth="1"/>
    <col min="52" max="52" width="29.125" customWidth="1"/>
    <col min="53" max="53" width="9.875" customWidth="1"/>
    <col min="54" max="54" width="29.125" customWidth="1"/>
    <col min="55" max="55" width="10.375" customWidth="1"/>
    <col min="56" max="56" width="29.125" customWidth="1"/>
    <col min="57" max="57" width="10.25" customWidth="1"/>
    <col min="58" max="58" width="29.125" customWidth="1"/>
    <col min="59" max="59" width="10.375" customWidth="1"/>
    <col min="60" max="60" width="29.125" customWidth="1"/>
    <col min="61" max="61" width="10" customWidth="1"/>
    <col min="62" max="62" width="29.125" customWidth="1"/>
    <col min="63" max="63" width="10.375" customWidth="1"/>
    <col min="64" max="64" width="29.125" customWidth="1"/>
    <col min="65" max="65" width="10" customWidth="1"/>
    <col min="66" max="66" width="29.125" customWidth="1"/>
    <col min="67" max="67" width="11.25" customWidth="1"/>
    <col min="68" max="68" width="50.375" customWidth="1"/>
    <col min="69" max="69" width="11.25" customWidth="1"/>
    <col min="70" max="70" width="29.125" customWidth="1"/>
    <col min="71" max="71" width="11" customWidth="1"/>
    <col min="72" max="72" width="29.125" customWidth="1"/>
    <col min="73" max="73" width="11.375" customWidth="1"/>
    <col min="74" max="74" width="29.125" customWidth="1"/>
    <col min="75" max="75" width="11.25" customWidth="1"/>
    <col min="76" max="76" width="29.125" customWidth="1"/>
    <col min="77" max="77" width="10.875" customWidth="1"/>
    <col min="78" max="78" width="10.75" customWidth="1"/>
    <col min="81" max="81" width="9.625" customWidth="1"/>
    <col min="82" max="82" width="21.625" customWidth="1"/>
    <col min="83" max="83" width="17.625" customWidth="1"/>
    <col min="84" max="85" width="29.125" customWidth="1"/>
    <col min="86" max="86" width="19.625" customWidth="1"/>
    <col min="87" max="87" width="29.125" customWidth="1"/>
    <col min="88" max="88" width="19.625" customWidth="1"/>
    <col min="89" max="89" width="29.125" customWidth="1"/>
    <col min="90" max="90" width="19.625" customWidth="1"/>
    <col min="91" max="91" width="29.125" customWidth="1"/>
    <col min="92" max="92" width="19.625" customWidth="1"/>
    <col min="93" max="93" width="29.125" customWidth="1"/>
    <col min="94" max="94" width="19.625" customWidth="1"/>
    <col min="95" max="95" width="29.125" customWidth="1"/>
    <col min="96" max="96" width="9" customWidth="1"/>
    <col min="101" max="101" width="21.625" customWidth="1"/>
    <col min="106" max="106" width="21.625" customWidth="1"/>
    <col min="107" max="108" width="20.625" customWidth="1"/>
    <col min="109" max="110" width="21.625" customWidth="1"/>
    <col min="111" max="111" width="22.625" customWidth="1"/>
    <col min="112" max="112" width="29.125" customWidth="1"/>
    <col min="113" max="113" width="22.625" customWidth="1"/>
    <col min="114" max="114" width="29.125" customWidth="1"/>
    <col min="115" max="115" width="22.625" customWidth="1"/>
    <col min="116" max="116" width="29.125" customWidth="1"/>
    <col min="117" max="117" width="22.625" customWidth="1"/>
    <col min="118" max="120" width="29.125" customWidth="1"/>
    <col min="121" max="128" width="21.875" customWidth="1"/>
    <col min="129" max="129" width="8.75" bestFit="1" customWidth="1"/>
    <col min="130" max="133" width="17.75" customWidth="1"/>
    <col min="134" max="134" width="20.75" customWidth="1"/>
    <col min="135" max="135" width="19.375" customWidth="1"/>
    <col min="136" max="136" width="10.375" bestFit="1" customWidth="1"/>
    <col min="137" max="137" width="29.125" customWidth="1"/>
    <col min="138" max="138" width="22.125" customWidth="1"/>
    <col min="139" max="139" width="19" customWidth="1"/>
    <col min="140" max="140" width="20.375" customWidth="1"/>
    <col min="141" max="141" width="19" customWidth="1"/>
    <col min="142" max="142" width="20.375" customWidth="1"/>
    <col min="143" max="143" width="19" customWidth="1"/>
    <col min="144" max="144" width="20.375" customWidth="1"/>
    <col min="145" max="145" width="19" customWidth="1"/>
    <col min="146" max="146" width="20.375" customWidth="1"/>
    <col min="147" max="147" width="19" customWidth="1"/>
    <col min="148" max="148" width="20.375" customWidth="1"/>
    <col min="149" max="149" width="22.125" customWidth="1"/>
    <col min="150" max="157" width="19.375" customWidth="1"/>
    <col min="158" max="158" width="29.125" customWidth="1"/>
    <col min="159" max="160" width="19.375" customWidth="1"/>
  </cols>
  <sheetData>
    <row r="1" spans="1:160" ht="39.950000000000003" customHeight="1" thickBot="1" x14ac:dyDescent="0.25">
      <c r="A1" s="313" t="s">
        <v>42</v>
      </c>
    </row>
    <row r="2" spans="1:160" s="357" customFormat="1" ht="39" customHeight="1" x14ac:dyDescent="0.2">
      <c r="A2" s="361" t="s">
        <v>609</v>
      </c>
      <c r="B2" s="340" t="s">
        <v>402</v>
      </c>
      <c r="C2" s="346" t="s">
        <v>406</v>
      </c>
      <c r="D2" s="346" t="s">
        <v>406</v>
      </c>
      <c r="E2" s="346" t="s">
        <v>612</v>
      </c>
      <c r="F2" s="384" t="s">
        <v>613</v>
      </c>
      <c r="G2" s="348" t="s">
        <v>406</v>
      </c>
      <c r="H2" s="339" t="s">
        <v>498</v>
      </c>
      <c r="I2" s="346" t="s">
        <v>406</v>
      </c>
      <c r="J2" s="339" t="s">
        <v>498</v>
      </c>
      <c r="K2" s="346" t="s">
        <v>406</v>
      </c>
      <c r="L2" s="339" t="s">
        <v>498</v>
      </c>
      <c r="M2" s="346" t="s">
        <v>406</v>
      </c>
      <c r="N2" s="344" t="s">
        <v>498</v>
      </c>
      <c r="O2" s="345" t="s">
        <v>406</v>
      </c>
      <c r="P2" s="354" t="s">
        <v>406</v>
      </c>
      <c r="Q2" s="354" t="s">
        <v>406</v>
      </c>
      <c r="R2" s="354" t="s">
        <v>406</v>
      </c>
      <c r="S2" s="354" t="s">
        <v>406</v>
      </c>
      <c r="T2" s="354" t="s">
        <v>406</v>
      </c>
      <c r="U2" s="339" t="s">
        <v>408</v>
      </c>
      <c r="V2" s="347" t="s">
        <v>498</v>
      </c>
      <c r="W2" s="348" t="s">
        <v>406</v>
      </c>
      <c r="X2" s="347" t="s">
        <v>498</v>
      </c>
      <c r="Y2" s="345" t="s">
        <v>612</v>
      </c>
      <c r="Z2" s="346" t="s">
        <v>612</v>
      </c>
      <c r="AA2" s="346" t="s">
        <v>612</v>
      </c>
      <c r="AB2" s="346" t="s">
        <v>612</v>
      </c>
      <c r="AC2" s="346" t="s">
        <v>612</v>
      </c>
      <c r="AD2" s="346" t="s">
        <v>612</v>
      </c>
      <c r="AE2" s="347" t="s">
        <v>498</v>
      </c>
      <c r="AF2" s="385" t="s">
        <v>406</v>
      </c>
      <c r="AG2" s="347" t="s">
        <v>498</v>
      </c>
      <c r="AH2" s="348" t="s">
        <v>612</v>
      </c>
      <c r="AI2" s="346" t="s">
        <v>612</v>
      </c>
      <c r="AJ2" s="346" t="s">
        <v>612</v>
      </c>
      <c r="AK2" s="346" t="s">
        <v>612</v>
      </c>
      <c r="AL2" s="346" t="s">
        <v>612</v>
      </c>
      <c r="AM2" s="346" t="s">
        <v>612</v>
      </c>
      <c r="AN2" s="339" t="s">
        <v>408</v>
      </c>
      <c r="AO2" s="345" t="s">
        <v>612</v>
      </c>
      <c r="AP2" s="346" t="s">
        <v>612</v>
      </c>
      <c r="AQ2" s="346" t="s">
        <v>612</v>
      </c>
      <c r="AR2" s="346" t="s">
        <v>612</v>
      </c>
      <c r="AS2" s="346" t="s">
        <v>612</v>
      </c>
      <c r="AT2" s="339" t="s">
        <v>408</v>
      </c>
      <c r="AU2" s="345" t="s">
        <v>612</v>
      </c>
      <c r="AV2" s="347" t="s">
        <v>498</v>
      </c>
      <c r="AW2" s="345" t="s">
        <v>612</v>
      </c>
      <c r="AX2" s="347" t="s">
        <v>498</v>
      </c>
      <c r="AY2" s="348" t="s">
        <v>406</v>
      </c>
      <c r="AZ2" s="339" t="s">
        <v>498</v>
      </c>
      <c r="BA2" s="348" t="s">
        <v>406</v>
      </c>
      <c r="BB2" s="339" t="s">
        <v>498</v>
      </c>
      <c r="BC2" s="348" t="s">
        <v>406</v>
      </c>
      <c r="BD2" s="339" t="s">
        <v>498</v>
      </c>
      <c r="BE2" s="348" t="s">
        <v>406</v>
      </c>
      <c r="BF2" s="339" t="s">
        <v>498</v>
      </c>
      <c r="BG2" s="348" t="s">
        <v>406</v>
      </c>
      <c r="BH2" s="339" t="s">
        <v>498</v>
      </c>
      <c r="BI2" s="348" t="s">
        <v>406</v>
      </c>
      <c r="BJ2" s="339" t="s">
        <v>498</v>
      </c>
      <c r="BK2" s="348" t="s">
        <v>406</v>
      </c>
      <c r="BL2" s="339" t="s">
        <v>498</v>
      </c>
      <c r="BM2" s="348" t="s">
        <v>406</v>
      </c>
      <c r="BN2" s="344" t="s">
        <v>498</v>
      </c>
      <c r="BO2" s="345" t="s">
        <v>406</v>
      </c>
      <c r="BP2" s="344" t="s">
        <v>498</v>
      </c>
      <c r="BQ2" s="346" t="s">
        <v>406</v>
      </c>
      <c r="BR2" s="344" t="s">
        <v>498</v>
      </c>
      <c r="BS2" s="346" t="s">
        <v>406</v>
      </c>
      <c r="BT2" s="344" t="s">
        <v>498</v>
      </c>
      <c r="BU2" s="346" t="s">
        <v>406</v>
      </c>
      <c r="BV2" s="344" t="s">
        <v>498</v>
      </c>
      <c r="BW2" s="346" t="s">
        <v>406</v>
      </c>
      <c r="BX2" s="347" t="s">
        <v>498</v>
      </c>
      <c r="BY2" s="348" t="s">
        <v>406</v>
      </c>
      <c r="BZ2" s="346" t="s">
        <v>406</v>
      </c>
      <c r="CA2" s="346" t="s">
        <v>406</v>
      </c>
      <c r="CB2" s="346" t="s">
        <v>406</v>
      </c>
      <c r="CC2" s="346" t="s">
        <v>406</v>
      </c>
      <c r="CD2" s="344" t="s">
        <v>408</v>
      </c>
      <c r="CE2" s="345" t="s">
        <v>612</v>
      </c>
      <c r="CF2" s="344" t="s">
        <v>498</v>
      </c>
      <c r="CG2" s="347" t="s">
        <v>498</v>
      </c>
      <c r="CH2" s="345" t="s">
        <v>612</v>
      </c>
      <c r="CI2" s="344" t="s">
        <v>498</v>
      </c>
      <c r="CJ2" s="345" t="s">
        <v>612</v>
      </c>
      <c r="CK2" s="344" t="s">
        <v>498</v>
      </c>
      <c r="CL2" s="345" t="s">
        <v>612</v>
      </c>
      <c r="CM2" s="344" t="s">
        <v>498</v>
      </c>
      <c r="CN2" s="345" t="s">
        <v>612</v>
      </c>
      <c r="CO2" s="344" t="s">
        <v>498</v>
      </c>
      <c r="CP2" s="345" t="s">
        <v>612</v>
      </c>
      <c r="CQ2" s="347" t="s">
        <v>498</v>
      </c>
      <c r="CR2" s="346" t="s">
        <v>406</v>
      </c>
      <c r="CS2" s="346" t="s">
        <v>406</v>
      </c>
      <c r="CT2" s="346" t="s">
        <v>406</v>
      </c>
      <c r="CU2" s="346" t="s">
        <v>406</v>
      </c>
      <c r="CV2" s="346" t="s">
        <v>406</v>
      </c>
      <c r="CW2" s="339" t="s">
        <v>408</v>
      </c>
      <c r="CX2" s="346" t="s">
        <v>406</v>
      </c>
      <c r="CY2" s="346" t="s">
        <v>406</v>
      </c>
      <c r="CZ2" s="346" t="s">
        <v>406</v>
      </c>
      <c r="DA2" s="346" t="s">
        <v>406</v>
      </c>
      <c r="DB2" s="339" t="s">
        <v>408</v>
      </c>
      <c r="DC2" s="346" t="s">
        <v>406</v>
      </c>
      <c r="DD2" s="346" t="s">
        <v>406</v>
      </c>
      <c r="DE2" s="339" t="s">
        <v>408</v>
      </c>
      <c r="DF2" s="347" t="s">
        <v>408</v>
      </c>
      <c r="DG2" s="345" t="s">
        <v>612</v>
      </c>
      <c r="DH2" s="339" t="s">
        <v>498</v>
      </c>
      <c r="DI2" s="346" t="s">
        <v>612</v>
      </c>
      <c r="DJ2" s="339" t="s">
        <v>498</v>
      </c>
      <c r="DK2" s="346" t="s">
        <v>612</v>
      </c>
      <c r="DL2" s="339" t="s">
        <v>498</v>
      </c>
      <c r="DM2" s="346" t="s">
        <v>612</v>
      </c>
      <c r="DN2" s="347" t="s">
        <v>498</v>
      </c>
      <c r="DO2" s="347" t="s">
        <v>498</v>
      </c>
      <c r="DP2" s="347" t="s">
        <v>498</v>
      </c>
      <c r="DQ2" s="339" t="s">
        <v>499</v>
      </c>
      <c r="DR2" s="339" t="s">
        <v>499</v>
      </c>
      <c r="DS2" s="339" t="s">
        <v>499</v>
      </c>
      <c r="DT2" s="339" t="s">
        <v>499</v>
      </c>
      <c r="DU2" s="339" t="s">
        <v>499</v>
      </c>
      <c r="DV2" s="347" t="s">
        <v>499</v>
      </c>
      <c r="DW2" s="366" t="s">
        <v>499</v>
      </c>
      <c r="DX2" s="347" t="s">
        <v>499</v>
      </c>
      <c r="DY2" s="345" t="s">
        <v>406</v>
      </c>
      <c r="DZ2" s="339" t="s">
        <v>610</v>
      </c>
      <c r="EA2" s="339" t="s">
        <v>610</v>
      </c>
      <c r="EB2" s="339" t="s">
        <v>610</v>
      </c>
      <c r="EC2" s="339" t="s">
        <v>610</v>
      </c>
      <c r="ED2" s="339" t="s">
        <v>408</v>
      </c>
      <c r="EE2" s="344" t="s">
        <v>501</v>
      </c>
      <c r="EF2" s="345" t="s">
        <v>406</v>
      </c>
      <c r="EG2" s="347" t="s">
        <v>498</v>
      </c>
      <c r="EH2" s="366" t="s">
        <v>499</v>
      </c>
      <c r="EI2" s="339" t="s">
        <v>500</v>
      </c>
      <c r="EJ2" s="339" t="s">
        <v>500</v>
      </c>
      <c r="EK2" s="339" t="s">
        <v>500</v>
      </c>
      <c r="EL2" s="339" t="s">
        <v>500</v>
      </c>
      <c r="EM2" s="339" t="s">
        <v>500</v>
      </c>
      <c r="EN2" s="339" t="s">
        <v>500</v>
      </c>
      <c r="EO2" s="339" t="s">
        <v>500</v>
      </c>
      <c r="EP2" s="339" t="s">
        <v>500</v>
      </c>
      <c r="EQ2" s="339" t="s">
        <v>500</v>
      </c>
      <c r="ER2" s="339" t="s">
        <v>500</v>
      </c>
      <c r="ES2" s="339" t="s">
        <v>501</v>
      </c>
      <c r="ET2" s="339" t="s">
        <v>611</v>
      </c>
      <c r="EU2" s="339" t="s">
        <v>611</v>
      </c>
      <c r="EV2" s="339" t="s">
        <v>611</v>
      </c>
      <c r="EW2" s="339" t="s">
        <v>611</v>
      </c>
      <c r="EX2" s="339" t="s">
        <v>611</v>
      </c>
      <c r="EY2" s="339" t="s">
        <v>611</v>
      </c>
      <c r="EZ2" s="339" t="s">
        <v>611</v>
      </c>
      <c r="FA2" s="339" t="s">
        <v>611</v>
      </c>
      <c r="FB2" s="339" t="s">
        <v>408</v>
      </c>
      <c r="FC2" s="339" t="s">
        <v>611</v>
      </c>
      <c r="FD2" s="347" t="s">
        <v>611</v>
      </c>
    </row>
    <row r="3" spans="1:160" s="359" customFormat="1" ht="35.1" customHeight="1" x14ac:dyDescent="0.2">
      <c r="A3" s="362" t="s">
        <v>13</v>
      </c>
      <c r="B3" s="511" t="s">
        <v>44</v>
      </c>
      <c r="C3" s="512"/>
      <c r="D3" s="512"/>
      <c r="E3" s="512"/>
      <c r="F3" s="513"/>
      <c r="G3" s="271" t="s">
        <v>261</v>
      </c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4"/>
    </row>
    <row r="4" spans="1:160" s="360" customFormat="1" ht="35.1" customHeight="1" x14ac:dyDescent="0.2">
      <c r="A4" s="363"/>
      <c r="B4" s="367" t="s">
        <v>0</v>
      </c>
      <c r="C4" s="368" t="s">
        <v>1</v>
      </c>
      <c r="D4" s="368" t="s">
        <v>2</v>
      </c>
      <c r="E4" s="368" t="s">
        <v>3</v>
      </c>
      <c r="F4" s="369" t="s">
        <v>4</v>
      </c>
      <c r="G4" s="514" t="s">
        <v>0</v>
      </c>
      <c r="H4" s="497"/>
      <c r="I4" s="497"/>
      <c r="J4" s="497"/>
      <c r="K4" s="497"/>
      <c r="L4" s="497"/>
      <c r="M4" s="497"/>
      <c r="N4" s="498"/>
      <c r="O4" s="514" t="s">
        <v>1</v>
      </c>
      <c r="P4" s="497"/>
      <c r="Q4" s="497"/>
      <c r="R4" s="497"/>
      <c r="S4" s="497"/>
      <c r="T4" s="497"/>
      <c r="U4" s="497"/>
      <c r="V4" s="515"/>
      <c r="W4" s="496" t="s">
        <v>2</v>
      </c>
      <c r="X4" s="498"/>
      <c r="Y4" s="514" t="s">
        <v>3</v>
      </c>
      <c r="Z4" s="497"/>
      <c r="AA4" s="497"/>
      <c r="AB4" s="497"/>
      <c r="AC4" s="497"/>
      <c r="AD4" s="497"/>
      <c r="AE4" s="515"/>
      <c r="AF4" s="274" t="s">
        <v>4</v>
      </c>
      <c r="AG4" s="273" t="s">
        <v>5</v>
      </c>
      <c r="AH4" s="496" t="s">
        <v>6</v>
      </c>
      <c r="AI4" s="497"/>
      <c r="AJ4" s="497"/>
      <c r="AK4" s="497"/>
      <c r="AL4" s="497"/>
      <c r="AM4" s="497"/>
      <c r="AN4" s="498"/>
      <c r="AO4" s="514" t="s">
        <v>7</v>
      </c>
      <c r="AP4" s="497"/>
      <c r="AQ4" s="497"/>
      <c r="AR4" s="497"/>
      <c r="AS4" s="497"/>
      <c r="AT4" s="515"/>
      <c r="AU4" s="496" t="s">
        <v>8</v>
      </c>
      <c r="AV4" s="498"/>
      <c r="AW4" s="514" t="s">
        <v>18</v>
      </c>
      <c r="AX4" s="515"/>
      <c r="AY4" s="496" t="s">
        <v>9</v>
      </c>
      <c r="AZ4" s="497"/>
      <c r="BA4" s="497"/>
      <c r="BB4" s="497"/>
      <c r="BC4" s="497"/>
      <c r="BD4" s="497"/>
      <c r="BE4" s="497"/>
      <c r="BF4" s="497"/>
      <c r="BG4" s="497"/>
      <c r="BH4" s="497"/>
      <c r="BI4" s="497"/>
      <c r="BJ4" s="497"/>
      <c r="BK4" s="497"/>
      <c r="BL4" s="497"/>
      <c r="BM4" s="497"/>
      <c r="BN4" s="498"/>
      <c r="BO4" s="514" t="s">
        <v>10</v>
      </c>
      <c r="BP4" s="497"/>
      <c r="BQ4" s="497"/>
      <c r="BR4" s="497"/>
      <c r="BS4" s="497"/>
      <c r="BT4" s="497"/>
      <c r="BU4" s="497"/>
      <c r="BV4" s="497"/>
      <c r="BW4" s="497"/>
      <c r="BX4" s="515"/>
      <c r="BY4" s="496" t="s">
        <v>11</v>
      </c>
      <c r="BZ4" s="497"/>
      <c r="CA4" s="497"/>
      <c r="CB4" s="497"/>
      <c r="CC4" s="497"/>
      <c r="CD4" s="498"/>
      <c r="CE4" s="514" t="s">
        <v>12</v>
      </c>
      <c r="CF4" s="497"/>
      <c r="CG4" s="515"/>
      <c r="CH4" s="496" t="s">
        <v>21</v>
      </c>
      <c r="CI4" s="497"/>
      <c r="CJ4" s="497"/>
      <c r="CK4" s="497"/>
      <c r="CL4" s="497"/>
      <c r="CM4" s="497"/>
      <c r="CN4" s="497"/>
      <c r="CO4" s="497"/>
      <c r="CP4" s="497"/>
      <c r="CQ4" s="498"/>
      <c r="CR4" s="514" t="s">
        <v>19</v>
      </c>
      <c r="CS4" s="497"/>
      <c r="CT4" s="497"/>
      <c r="CU4" s="497"/>
      <c r="CV4" s="497"/>
      <c r="CW4" s="497"/>
      <c r="CX4" s="497"/>
      <c r="CY4" s="497"/>
      <c r="CZ4" s="497"/>
      <c r="DA4" s="497"/>
      <c r="DB4" s="497"/>
      <c r="DC4" s="497"/>
      <c r="DD4" s="497"/>
      <c r="DE4" s="497"/>
      <c r="DF4" s="515"/>
      <c r="DG4" s="514" t="s">
        <v>22</v>
      </c>
      <c r="DH4" s="497"/>
      <c r="DI4" s="497"/>
      <c r="DJ4" s="497"/>
      <c r="DK4" s="497"/>
      <c r="DL4" s="497"/>
      <c r="DM4" s="497"/>
      <c r="DN4" s="515"/>
      <c r="DO4" s="274" t="s">
        <v>23</v>
      </c>
      <c r="DP4" s="273" t="s">
        <v>24</v>
      </c>
      <c r="DQ4" s="496" t="s">
        <v>25</v>
      </c>
      <c r="DR4" s="497"/>
      <c r="DS4" s="497"/>
      <c r="DT4" s="497"/>
      <c r="DU4" s="497"/>
      <c r="DV4" s="498"/>
      <c r="DW4" s="514" t="s">
        <v>20</v>
      </c>
      <c r="DX4" s="515"/>
      <c r="DY4" s="496" t="s">
        <v>168</v>
      </c>
      <c r="DZ4" s="497"/>
      <c r="EA4" s="497"/>
      <c r="EB4" s="497"/>
      <c r="EC4" s="497"/>
      <c r="ED4" s="497"/>
      <c r="EE4" s="498"/>
      <c r="EF4" s="514" t="s">
        <v>171</v>
      </c>
      <c r="EG4" s="515"/>
      <c r="EH4" s="496" t="s">
        <v>229</v>
      </c>
      <c r="EI4" s="497"/>
      <c r="EJ4" s="497"/>
      <c r="EK4" s="497"/>
      <c r="EL4" s="497"/>
      <c r="EM4" s="497"/>
      <c r="EN4" s="497"/>
      <c r="EO4" s="497"/>
      <c r="EP4" s="497"/>
      <c r="EQ4" s="497"/>
      <c r="ER4" s="497"/>
      <c r="ES4" s="497"/>
      <c r="ET4" s="497"/>
      <c r="EU4" s="497"/>
      <c r="EV4" s="497"/>
      <c r="EW4" s="497"/>
      <c r="EX4" s="497"/>
      <c r="EY4" s="497"/>
      <c r="EZ4" s="497"/>
      <c r="FA4" s="497"/>
      <c r="FB4" s="497"/>
      <c r="FC4" s="497"/>
      <c r="FD4" s="515"/>
    </row>
    <row r="5" spans="1:160" s="1" customFormat="1" ht="72.75" customHeight="1" x14ac:dyDescent="0.2">
      <c r="A5" s="363"/>
      <c r="B5" s="516" t="s">
        <v>16</v>
      </c>
      <c r="C5" s="518" t="s">
        <v>17</v>
      </c>
      <c r="D5" s="518" t="s">
        <v>15</v>
      </c>
      <c r="E5" s="518" t="s">
        <v>14</v>
      </c>
      <c r="F5" s="520" t="s">
        <v>175</v>
      </c>
      <c r="G5" s="466" t="s">
        <v>221</v>
      </c>
      <c r="H5" s="467"/>
      <c r="I5" s="467"/>
      <c r="J5" s="467"/>
      <c r="K5" s="467"/>
      <c r="L5" s="467"/>
      <c r="M5" s="467"/>
      <c r="N5" s="468"/>
      <c r="O5" s="470" t="s">
        <v>586</v>
      </c>
      <c r="P5" s="467"/>
      <c r="Q5" s="467"/>
      <c r="R5" s="467"/>
      <c r="S5" s="467"/>
      <c r="T5" s="467"/>
      <c r="U5" s="467"/>
      <c r="V5" s="471"/>
      <c r="W5" s="466" t="s">
        <v>335</v>
      </c>
      <c r="X5" s="468"/>
      <c r="Y5" s="470" t="s">
        <v>547</v>
      </c>
      <c r="Z5" s="467"/>
      <c r="AA5" s="467"/>
      <c r="AB5" s="467"/>
      <c r="AC5" s="467"/>
      <c r="AD5" s="467"/>
      <c r="AE5" s="471"/>
      <c r="AF5" s="500" t="s">
        <v>548</v>
      </c>
      <c r="AG5" s="504" t="s">
        <v>332</v>
      </c>
      <c r="AH5" s="466" t="s">
        <v>549</v>
      </c>
      <c r="AI5" s="467"/>
      <c r="AJ5" s="467"/>
      <c r="AK5" s="467"/>
      <c r="AL5" s="467"/>
      <c r="AM5" s="467"/>
      <c r="AN5" s="468"/>
      <c r="AO5" s="470" t="s">
        <v>556</v>
      </c>
      <c r="AP5" s="467"/>
      <c r="AQ5" s="467"/>
      <c r="AR5" s="467"/>
      <c r="AS5" s="467"/>
      <c r="AT5" s="471"/>
      <c r="AU5" s="473" t="s">
        <v>589</v>
      </c>
      <c r="AV5" s="475" t="s">
        <v>336</v>
      </c>
      <c r="AW5" s="479" t="s">
        <v>418</v>
      </c>
      <c r="AX5" s="480" t="s">
        <v>337</v>
      </c>
      <c r="AY5" s="473" t="s">
        <v>235</v>
      </c>
      <c r="AZ5" s="474"/>
      <c r="BA5" s="474"/>
      <c r="BB5" s="474"/>
      <c r="BC5" s="474"/>
      <c r="BD5" s="474"/>
      <c r="BE5" s="474"/>
      <c r="BF5" s="474"/>
      <c r="BG5" s="474"/>
      <c r="BH5" s="474"/>
      <c r="BI5" s="474"/>
      <c r="BJ5" s="474"/>
      <c r="BK5" s="474"/>
      <c r="BL5" s="474"/>
      <c r="BM5" s="474"/>
      <c r="BN5" s="475"/>
      <c r="BO5" s="479" t="s">
        <v>266</v>
      </c>
      <c r="BP5" s="474"/>
      <c r="BQ5" s="474"/>
      <c r="BR5" s="474"/>
      <c r="BS5" s="474"/>
      <c r="BT5" s="474"/>
      <c r="BU5" s="474"/>
      <c r="BV5" s="474"/>
      <c r="BW5" s="474"/>
      <c r="BX5" s="480"/>
      <c r="BY5" s="473" t="s">
        <v>222</v>
      </c>
      <c r="BZ5" s="474"/>
      <c r="CA5" s="474"/>
      <c r="CB5" s="474"/>
      <c r="CC5" s="474"/>
      <c r="CD5" s="475"/>
      <c r="CE5" s="479" t="s">
        <v>593</v>
      </c>
      <c r="CF5" s="474" t="s">
        <v>529</v>
      </c>
      <c r="CG5" s="480" t="s">
        <v>530</v>
      </c>
      <c r="CH5" s="473" t="s">
        <v>594</v>
      </c>
      <c r="CI5" s="474"/>
      <c r="CJ5" s="474"/>
      <c r="CK5" s="474"/>
      <c r="CL5" s="474"/>
      <c r="CM5" s="474"/>
      <c r="CN5" s="474"/>
      <c r="CO5" s="474"/>
      <c r="CP5" s="474"/>
      <c r="CQ5" s="475"/>
      <c r="CR5" s="479" t="s">
        <v>595</v>
      </c>
      <c r="CS5" s="474"/>
      <c r="CT5" s="474"/>
      <c r="CU5" s="474"/>
      <c r="CV5" s="474"/>
      <c r="CW5" s="474"/>
      <c r="CX5" s="474"/>
      <c r="CY5" s="474"/>
      <c r="CZ5" s="474"/>
      <c r="DA5" s="474"/>
      <c r="DB5" s="474"/>
      <c r="DC5" s="474"/>
      <c r="DD5" s="474"/>
      <c r="DE5" s="474"/>
      <c r="DF5" s="480"/>
      <c r="DG5" s="470" t="s">
        <v>596</v>
      </c>
      <c r="DH5" s="467"/>
      <c r="DI5" s="467"/>
      <c r="DJ5" s="467"/>
      <c r="DK5" s="467"/>
      <c r="DL5" s="467"/>
      <c r="DM5" s="467"/>
      <c r="DN5" s="471"/>
      <c r="DO5" s="507" t="s">
        <v>400</v>
      </c>
      <c r="DP5" s="504" t="s">
        <v>601</v>
      </c>
      <c r="DQ5" s="466" t="s">
        <v>270</v>
      </c>
      <c r="DR5" s="467"/>
      <c r="DS5" s="467"/>
      <c r="DT5" s="467"/>
      <c r="DU5" s="467"/>
      <c r="DV5" s="468"/>
      <c r="DW5" s="479" t="s">
        <v>602</v>
      </c>
      <c r="DX5" s="480"/>
      <c r="DY5" s="483" t="s">
        <v>603</v>
      </c>
      <c r="DZ5" s="484"/>
      <c r="EA5" s="484"/>
      <c r="EB5" s="484"/>
      <c r="EC5" s="484"/>
      <c r="ED5" s="484"/>
      <c r="EE5" s="485"/>
      <c r="EF5" s="479" t="s">
        <v>605</v>
      </c>
      <c r="EG5" s="480"/>
      <c r="EH5" s="466" t="s">
        <v>606</v>
      </c>
      <c r="EI5" s="467"/>
      <c r="EJ5" s="467"/>
      <c r="EK5" s="467"/>
      <c r="EL5" s="467"/>
      <c r="EM5" s="467"/>
      <c r="EN5" s="467"/>
      <c r="EO5" s="467"/>
      <c r="EP5" s="467"/>
      <c r="EQ5" s="467"/>
      <c r="ER5" s="467"/>
      <c r="ES5" s="467"/>
      <c r="ET5" s="467"/>
      <c r="EU5" s="467"/>
      <c r="EV5" s="467"/>
      <c r="EW5" s="467"/>
      <c r="EX5" s="467"/>
      <c r="EY5" s="467"/>
      <c r="EZ5" s="467"/>
      <c r="FA5" s="467"/>
      <c r="FB5" s="467"/>
      <c r="FC5" s="467"/>
      <c r="FD5" s="471"/>
    </row>
    <row r="6" spans="1:160" s="1" customFormat="1" ht="19.5" customHeight="1" x14ac:dyDescent="0.2">
      <c r="A6" s="363"/>
      <c r="B6" s="516"/>
      <c r="C6" s="518"/>
      <c r="D6" s="518"/>
      <c r="E6" s="518"/>
      <c r="F6" s="520"/>
      <c r="G6" s="465"/>
      <c r="H6" s="463"/>
      <c r="I6" s="463"/>
      <c r="J6" s="463"/>
      <c r="K6" s="463"/>
      <c r="L6" s="463"/>
      <c r="M6" s="463"/>
      <c r="N6" s="469"/>
      <c r="O6" s="472"/>
      <c r="P6" s="463"/>
      <c r="Q6" s="463"/>
      <c r="R6" s="463"/>
      <c r="S6" s="463"/>
      <c r="T6" s="463"/>
      <c r="U6" s="463"/>
      <c r="V6" s="464"/>
      <c r="W6" s="465"/>
      <c r="X6" s="469"/>
      <c r="Y6" s="472"/>
      <c r="Z6" s="463"/>
      <c r="AA6" s="463"/>
      <c r="AB6" s="463"/>
      <c r="AC6" s="463"/>
      <c r="AD6" s="463"/>
      <c r="AE6" s="464"/>
      <c r="AF6" s="501"/>
      <c r="AG6" s="505"/>
      <c r="AH6" s="465"/>
      <c r="AI6" s="463"/>
      <c r="AJ6" s="463"/>
      <c r="AK6" s="463"/>
      <c r="AL6" s="463"/>
      <c r="AM6" s="463"/>
      <c r="AN6" s="469"/>
      <c r="AO6" s="472"/>
      <c r="AP6" s="463"/>
      <c r="AQ6" s="463"/>
      <c r="AR6" s="463"/>
      <c r="AS6" s="463"/>
      <c r="AT6" s="464"/>
      <c r="AU6" s="476"/>
      <c r="AV6" s="478"/>
      <c r="AW6" s="481"/>
      <c r="AX6" s="482"/>
      <c r="AY6" s="476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477"/>
      <c r="BM6" s="477"/>
      <c r="BN6" s="478"/>
      <c r="BO6" s="481"/>
      <c r="BP6" s="477"/>
      <c r="BQ6" s="477"/>
      <c r="BR6" s="477"/>
      <c r="BS6" s="477"/>
      <c r="BT6" s="477"/>
      <c r="BU6" s="477"/>
      <c r="BV6" s="477"/>
      <c r="BW6" s="477"/>
      <c r="BX6" s="482"/>
      <c r="BY6" s="476"/>
      <c r="BZ6" s="477"/>
      <c r="CA6" s="477"/>
      <c r="CB6" s="477"/>
      <c r="CC6" s="477"/>
      <c r="CD6" s="478"/>
      <c r="CE6" s="481"/>
      <c r="CF6" s="477"/>
      <c r="CG6" s="482"/>
      <c r="CH6" s="476"/>
      <c r="CI6" s="477"/>
      <c r="CJ6" s="477"/>
      <c r="CK6" s="477"/>
      <c r="CL6" s="477"/>
      <c r="CM6" s="477"/>
      <c r="CN6" s="477"/>
      <c r="CO6" s="477"/>
      <c r="CP6" s="477"/>
      <c r="CQ6" s="478"/>
      <c r="CR6" s="481"/>
      <c r="CS6" s="477"/>
      <c r="CT6" s="477"/>
      <c r="CU6" s="477"/>
      <c r="CV6" s="477"/>
      <c r="CW6" s="477"/>
      <c r="CX6" s="477"/>
      <c r="CY6" s="477"/>
      <c r="CZ6" s="477"/>
      <c r="DA6" s="477"/>
      <c r="DB6" s="477"/>
      <c r="DC6" s="477"/>
      <c r="DD6" s="477"/>
      <c r="DE6" s="477"/>
      <c r="DF6" s="482"/>
      <c r="DG6" s="472"/>
      <c r="DH6" s="463"/>
      <c r="DI6" s="463"/>
      <c r="DJ6" s="463"/>
      <c r="DK6" s="463"/>
      <c r="DL6" s="463"/>
      <c r="DM6" s="463"/>
      <c r="DN6" s="464"/>
      <c r="DO6" s="508"/>
      <c r="DP6" s="505"/>
      <c r="DQ6" s="465"/>
      <c r="DR6" s="463"/>
      <c r="DS6" s="463"/>
      <c r="DT6" s="463"/>
      <c r="DU6" s="463"/>
      <c r="DV6" s="469"/>
      <c r="DW6" s="481"/>
      <c r="DX6" s="482"/>
      <c r="DY6" s="486"/>
      <c r="DZ6" s="487"/>
      <c r="EA6" s="487"/>
      <c r="EB6" s="487"/>
      <c r="EC6" s="487"/>
      <c r="ED6" s="487"/>
      <c r="EE6" s="488"/>
      <c r="EF6" s="481"/>
      <c r="EG6" s="482"/>
      <c r="EH6" s="465" t="s">
        <v>542</v>
      </c>
      <c r="EI6" s="463"/>
      <c r="EJ6" s="463"/>
      <c r="EK6" s="463"/>
      <c r="EL6" s="463"/>
      <c r="EM6" s="463"/>
      <c r="EN6" s="463"/>
      <c r="EO6" s="463"/>
      <c r="EP6" s="463"/>
      <c r="EQ6" s="463"/>
      <c r="ER6" s="463"/>
      <c r="ES6" s="463" t="s">
        <v>563</v>
      </c>
      <c r="ET6" s="463"/>
      <c r="EU6" s="463"/>
      <c r="EV6" s="463"/>
      <c r="EW6" s="463"/>
      <c r="EX6" s="463"/>
      <c r="EY6" s="463"/>
      <c r="EZ6" s="463"/>
      <c r="FA6" s="463"/>
      <c r="FB6" s="463"/>
      <c r="FC6" s="463"/>
      <c r="FD6" s="464"/>
    </row>
    <row r="7" spans="1:160" s="2" customFormat="1" ht="146.25" customHeight="1" x14ac:dyDescent="0.2">
      <c r="A7" s="363"/>
      <c r="B7" s="516"/>
      <c r="C7" s="518"/>
      <c r="D7" s="518"/>
      <c r="E7" s="518"/>
      <c r="F7" s="520"/>
      <c r="G7" s="465" t="s">
        <v>385</v>
      </c>
      <c r="H7" s="463"/>
      <c r="I7" s="463" t="s">
        <v>386</v>
      </c>
      <c r="J7" s="463"/>
      <c r="K7" s="463" t="s">
        <v>388</v>
      </c>
      <c r="L7" s="463"/>
      <c r="M7" s="463" t="s">
        <v>387</v>
      </c>
      <c r="N7" s="469"/>
      <c r="O7" s="491" t="s">
        <v>212</v>
      </c>
      <c r="P7" s="487" t="s">
        <v>518</v>
      </c>
      <c r="Q7" s="487" t="s">
        <v>519</v>
      </c>
      <c r="R7" s="487" t="s">
        <v>223</v>
      </c>
      <c r="S7" s="487" t="s">
        <v>225</v>
      </c>
      <c r="T7" s="487" t="s">
        <v>520</v>
      </c>
      <c r="U7" s="487" t="s">
        <v>413</v>
      </c>
      <c r="V7" s="464" t="s">
        <v>330</v>
      </c>
      <c r="W7" s="465" t="s">
        <v>260</v>
      </c>
      <c r="X7" s="469" t="s">
        <v>292</v>
      </c>
      <c r="Y7" s="491" t="s">
        <v>130</v>
      </c>
      <c r="Z7" s="487" t="s">
        <v>131</v>
      </c>
      <c r="AA7" s="487" t="s">
        <v>333</v>
      </c>
      <c r="AB7" s="487" t="s">
        <v>572</v>
      </c>
      <c r="AC7" s="487" t="s">
        <v>521</v>
      </c>
      <c r="AD7" s="487" t="s">
        <v>522</v>
      </c>
      <c r="AE7" s="464" t="s">
        <v>331</v>
      </c>
      <c r="AF7" s="501"/>
      <c r="AG7" s="505"/>
      <c r="AH7" s="465" t="s">
        <v>550</v>
      </c>
      <c r="AI7" s="463" t="s">
        <v>551</v>
      </c>
      <c r="AJ7" s="463" t="s">
        <v>552</v>
      </c>
      <c r="AK7" s="463" t="s">
        <v>265</v>
      </c>
      <c r="AL7" s="463" t="s">
        <v>553</v>
      </c>
      <c r="AM7" s="463" t="s">
        <v>554</v>
      </c>
      <c r="AN7" s="469" t="s">
        <v>555</v>
      </c>
      <c r="AO7" s="472" t="s">
        <v>417</v>
      </c>
      <c r="AP7" s="463" t="s">
        <v>565</v>
      </c>
      <c r="AQ7" s="463" t="s">
        <v>566</v>
      </c>
      <c r="AR7" s="463" t="s">
        <v>567</v>
      </c>
      <c r="AS7" s="463" t="s">
        <v>587</v>
      </c>
      <c r="AT7" s="464" t="s">
        <v>588</v>
      </c>
      <c r="AU7" s="476"/>
      <c r="AV7" s="478"/>
      <c r="AW7" s="481"/>
      <c r="AX7" s="482"/>
      <c r="AY7" s="476" t="s">
        <v>132</v>
      </c>
      <c r="AZ7" s="477"/>
      <c r="BA7" s="477" t="s">
        <v>133</v>
      </c>
      <c r="BB7" s="477"/>
      <c r="BC7" s="477" t="s">
        <v>590</v>
      </c>
      <c r="BD7" s="477"/>
      <c r="BE7" s="477" t="s">
        <v>339</v>
      </c>
      <c r="BF7" s="477"/>
      <c r="BG7" s="477" t="s">
        <v>134</v>
      </c>
      <c r="BH7" s="477"/>
      <c r="BI7" s="477" t="s">
        <v>591</v>
      </c>
      <c r="BJ7" s="477"/>
      <c r="BK7" s="477" t="s">
        <v>226</v>
      </c>
      <c r="BL7" s="477"/>
      <c r="BM7" s="477" t="s">
        <v>227</v>
      </c>
      <c r="BN7" s="478"/>
      <c r="BO7" s="481" t="s">
        <v>135</v>
      </c>
      <c r="BP7" s="477"/>
      <c r="BQ7" s="477" t="s">
        <v>137</v>
      </c>
      <c r="BR7" s="477"/>
      <c r="BS7" s="477" t="s">
        <v>592</v>
      </c>
      <c r="BT7" s="477"/>
      <c r="BU7" s="477" t="s">
        <v>342</v>
      </c>
      <c r="BV7" s="477"/>
      <c r="BW7" s="477" t="s">
        <v>139</v>
      </c>
      <c r="BX7" s="482"/>
      <c r="BY7" s="476" t="s">
        <v>140</v>
      </c>
      <c r="BZ7" s="477" t="s">
        <v>575</v>
      </c>
      <c r="CA7" s="477" t="s">
        <v>141</v>
      </c>
      <c r="CB7" s="477" t="s">
        <v>576</v>
      </c>
      <c r="CC7" s="477" t="s">
        <v>143</v>
      </c>
      <c r="CD7" s="478" t="s">
        <v>409</v>
      </c>
      <c r="CE7" s="481"/>
      <c r="CF7" s="477"/>
      <c r="CG7" s="482"/>
      <c r="CH7" s="476" t="s">
        <v>577</v>
      </c>
      <c r="CI7" s="477" t="s">
        <v>531</v>
      </c>
      <c r="CJ7" s="477" t="s">
        <v>532</v>
      </c>
      <c r="CK7" s="477" t="s">
        <v>531</v>
      </c>
      <c r="CL7" s="477" t="s">
        <v>246</v>
      </c>
      <c r="CM7" s="477" t="s">
        <v>531</v>
      </c>
      <c r="CN7" s="477" t="s">
        <v>533</v>
      </c>
      <c r="CO7" s="477" t="s">
        <v>531</v>
      </c>
      <c r="CP7" s="477" t="s">
        <v>578</v>
      </c>
      <c r="CQ7" s="478" t="s">
        <v>531</v>
      </c>
      <c r="CR7" s="481" t="s">
        <v>144</v>
      </c>
      <c r="CS7" s="477"/>
      <c r="CT7" s="477"/>
      <c r="CU7" s="477"/>
      <c r="CV7" s="477"/>
      <c r="CW7" s="477"/>
      <c r="CX7" s="477" t="s">
        <v>145</v>
      </c>
      <c r="CY7" s="477"/>
      <c r="CZ7" s="477"/>
      <c r="DA7" s="477"/>
      <c r="DB7" s="477"/>
      <c r="DC7" s="477" t="s">
        <v>146</v>
      </c>
      <c r="DD7" s="477"/>
      <c r="DE7" s="477"/>
      <c r="DF7" s="482" t="s">
        <v>410</v>
      </c>
      <c r="DG7" s="472" t="s">
        <v>597</v>
      </c>
      <c r="DH7" s="463" t="s">
        <v>262</v>
      </c>
      <c r="DI7" s="463" t="s">
        <v>598</v>
      </c>
      <c r="DJ7" s="463" t="s">
        <v>262</v>
      </c>
      <c r="DK7" s="463" t="s">
        <v>599</v>
      </c>
      <c r="DL7" s="463" t="s">
        <v>262</v>
      </c>
      <c r="DM7" s="463" t="s">
        <v>600</v>
      </c>
      <c r="DN7" s="482" t="s">
        <v>262</v>
      </c>
      <c r="DO7" s="508"/>
      <c r="DP7" s="505"/>
      <c r="DQ7" s="465" t="s">
        <v>278</v>
      </c>
      <c r="DR7" s="463"/>
      <c r="DS7" s="463" t="s">
        <v>279</v>
      </c>
      <c r="DT7" s="463"/>
      <c r="DU7" s="463" t="s">
        <v>280</v>
      </c>
      <c r="DV7" s="469"/>
      <c r="DW7" s="481"/>
      <c r="DX7" s="482"/>
      <c r="DY7" s="476" t="s">
        <v>218</v>
      </c>
      <c r="DZ7" s="477" t="s">
        <v>540</v>
      </c>
      <c r="EA7" s="477"/>
      <c r="EB7" s="477"/>
      <c r="EC7" s="477"/>
      <c r="ED7" s="477" t="s">
        <v>420</v>
      </c>
      <c r="EE7" s="478"/>
      <c r="EF7" s="481"/>
      <c r="EG7" s="482"/>
      <c r="EH7" s="476" t="s">
        <v>263</v>
      </c>
      <c r="EI7" s="477" t="s">
        <v>264</v>
      </c>
      <c r="EJ7" s="477"/>
      <c r="EK7" s="477" t="s">
        <v>544</v>
      </c>
      <c r="EL7" s="477"/>
      <c r="EM7" s="477" t="s">
        <v>545</v>
      </c>
      <c r="EN7" s="477"/>
      <c r="EO7" s="477" t="s">
        <v>231</v>
      </c>
      <c r="EP7" s="477"/>
      <c r="EQ7" s="477" t="s">
        <v>232</v>
      </c>
      <c r="ER7" s="477"/>
      <c r="ES7" s="477" t="s">
        <v>564</v>
      </c>
      <c r="ET7" s="477" t="s">
        <v>238</v>
      </c>
      <c r="EU7" s="477"/>
      <c r="EV7" s="477" t="s">
        <v>233</v>
      </c>
      <c r="EW7" s="477"/>
      <c r="EX7" s="477" t="s">
        <v>237</v>
      </c>
      <c r="EY7" s="477"/>
      <c r="EZ7" s="477" t="s">
        <v>234</v>
      </c>
      <c r="FA7" s="477"/>
      <c r="FB7" s="477" t="s">
        <v>421</v>
      </c>
      <c r="FC7" s="477"/>
      <c r="FD7" s="482"/>
    </row>
    <row r="8" spans="1:160" s="3" customFormat="1" ht="153.75" customHeight="1" thickBot="1" x14ac:dyDescent="0.25">
      <c r="A8" s="364"/>
      <c r="B8" s="517"/>
      <c r="C8" s="519"/>
      <c r="D8" s="519"/>
      <c r="E8" s="519"/>
      <c r="F8" s="521"/>
      <c r="G8" s="365" t="s">
        <v>383</v>
      </c>
      <c r="H8" s="65" t="s">
        <v>291</v>
      </c>
      <c r="I8" s="65" t="s">
        <v>383</v>
      </c>
      <c r="J8" s="65" t="s">
        <v>291</v>
      </c>
      <c r="K8" s="65" t="s">
        <v>383</v>
      </c>
      <c r="L8" s="65" t="s">
        <v>291</v>
      </c>
      <c r="M8" s="65" t="s">
        <v>383</v>
      </c>
      <c r="N8" s="72" t="s">
        <v>291</v>
      </c>
      <c r="O8" s="492"/>
      <c r="P8" s="493"/>
      <c r="Q8" s="493"/>
      <c r="R8" s="493"/>
      <c r="S8" s="493"/>
      <c r="T8" s="493"/>
      <c r="U8" s="493"/>
      <c r="V8" s="490"/>
      <c r="W8" s="524"/>
      <c r="X8" s="510"/>
      <c r="Y8" s="492"/>
      <c r="Z8" s="493"/>
      <c r="AA8" s="493"/>
      <c r="AB8" s="493"/>
      <c r="AC8" s="493"/>
      <c r="AD8" s="493"/>
      <c r="AE8" s="490"/>
      <c r="AF8" s="502"/>
      <c r="AG8" s="506"/>
      <c r="AH8" s="524"/>
      <c r="AI8" s="499"/>
      <c r="AJ8" s="499"/>
      <c r="AK8" s="499"/>
      <c r="AL8" s="499"/>
      <c r="AM8" s="499"/>
      <c r="AN8" s="510"/>
      <c r="AO8" s="522"/>
      <c r="AP8" s="499"/>
      <c r="AQ8" s="499"/>
      <c r="AR8" s="499"/>
      <c r="AS8" s="499"/>
      <c r="AT8" s="490"/>
      <c r="AU8" s="489"/>
      <c r="AV8" s="523"/>
      <c r="AW8" s="503"/>
      <c r="AX8" s="494"/>
      <c r="AY8" s="78" t="s">
        <v>217</v>
      </c>
      <c r="AZ8" s="226" t="s">
        <v>338</v>
      </c>
      <c r="BA8" s="226" t="s">
        <v>217</v>
      </c>
      <c r="BB8" s="226" t="s">
        <v>338</v>
      </c>
      <c r="BC8" s="226" t="s">
        <v>217</v>
      </c>
      <c r="BD8" s="226" t="s">
        <v>338</v>
      </c>
      <c r="BE8" s="226" t="s">
        <v>217</v>
      </c>
      <c r="BF8" s="226" t="s">
        <v>338</v>
      </c>
      <c r="BG8" s="226" t="s">
        <v>217</v>
      </c>
      <c r="BH8" s="226" t="s">
        <v>338</v>
      </c>
      <c r="BI8" s="226" t="s">
        <v>217</v>
      </c>
      <c r="BJ8" s="226" t="s">
        <v>338</v>
      </c>
      <c r="BK8" s="226" t="s">
        <v>217</v>
      </c>
      <c r="BL8" s="226" t="s">
        <v>338</v>
      </c>
      <c r="BM8" s="226" t="s">
        <v>217</v>
      </c>
      <c r="BN8" s="71" t="s">
        <v>338</v>
      </c>
      <c r="BO8" s="225" t="s">
        <v>257</v>
      </c>
      <c r="BP8" s="226" t="s">
        <v>258</v>
      </c>
      <c r="BQ8" s="226" t="s">
        <v>257</v>
      </c>
      <c r="BR8" s="226" t="s">
        <v>340</v>
      </c>
      <c r="BS8" s="226" t="s">
        <v>257</v>
      </c>
      <c r="BT8" s="226" t="s">
        <v>340</v>
      </c>
      <c r="BU8" s="226" t="s">
        <v>257</v>
      </c>
      <c r="BV8" s="226" t="s">
        <v>340</v>
      </c>
      <c r="BW8" s="226" t="s">
        <v>257</v>
      </c>
      <c r="BX8" s="66" t="s">
        <v>341</v>
      </c>
      <c r="BY8" s="489"/>
      <c r="BZ8" s="495"/>
      <c r="CA8" s="495"/>
      <c r="CB8" s="495"/>
      <c r="CC8" s="495"/>
      <c r="CD8" s="523"/>
      <c r="CE8" s="503"/>
      <c r="CF8" s="495"/>
      <c r="CG8" s="494"/>
      <c r="CH8" s="489"/>
      <c r="CI8" s="495"/>
      <c r="CJ8" s="495"/>
      <c r="CK8" s="495"/>
      <c r="CL8" s="495"/>
      <c r="CM8" s="495"/>
      <c r="CN8" s="495"/>
      <c r="CO8" s="495"/>
      <c r="CP8" s="495"/>
      <c r="CQ8" s="523"/>
      <c r="CR8" s="225" t="s">
        <v>579</v>
      </c>
      <c r="CS8" s="226" t="s">
        <v>580</v>
      </c>
      <c r="CT8" s="226" t="s">
        <v>581</v>
      </c>
      <c r="CU8" s="226" t="s">
        <v>392</v>
      </c>
      <c r="CV8" s="226" t="s">
        <v>393</v>
      </c>
      <c r="CW8" s="226" t="s">
        <v>422</v>
      </c>
      <c r="CX8" s="226" t="s">
        <v>394</v>
      </c>
      <c r="CY8" s="226" t="s">
        <v>395</v>
      </c>
      <c r="CZ8" s="226" t="s">
        <v>582</v>
      </c>
      <c r="DA8" s="226" t="s">
        <v>583</v>
      </c>
      <c r="DB8" s="226" t="s">
        <v>423</v>
      </c>
      <c r="DC8" s="226" t="s">
        <v>584</v>
      </c>
      <c r="DD8" s="226" t="s">
        <v>585</v>
      </c>
      <c r="DE8" s="226" t="s">
        <v>424</v>
      </c>
      <c r="DF8" s="494"/>
      <c r="DG8" s="522"/>
      <c r="DH8" s="499"/>
      <c r="DI8" s="499"/>
      <c r="DJ8" s="499"/>
      <c r="DK8" s="499"/>
      <c r="DL8" s="499"/>
      <c r="DM8" s="499"/>
      <c r="DN8" s="494"/>
      <c r="DO8" s="509"/>
      <c r="DP8" s="506"/>
      <c r="DQ8" s="365" t="s">
        <v>267</v>
      </c>
      <c r="DR8" s="65" t="s">
        <v>268</v>
      </c>
      <c r="DS8" s="65" t="s">
        <v>269</v>
      </c>
      <c r="DT8" s="65" t="s">
        <v>308</v>
      </c>
      <c r="DU8" s="65" t="s">
        <v>309</v>
      </c>
      <c r="DV8" s="72" t="s">
        <v>310</v>
      </c>
      <c r="DW8" s="225" t="s">
        <v>438</v>
      </c>
      <c r="DX8" s="66" t="s">
        <v>259</v>
      </c>
      <c r="DY8" s="489"/>
      <c r="DZ8" s="226" t="s">
        <v>346</v>
      </c>
      <c r="EA8" s="226" t="s">
        <v>347</v>
      </c>
      <c r="EB8" s="226" t="s">
        <v>416</v>
      </c>
      <c r="EC8" s="226" t="s">
        <v>348</v>
      </c>
      <c r="ED8" s="226" t="s">
        <v>412</v>
      </c>
      <c r="EE8" s="71" t="s">
        <v>492</v>
      </c>
      <c r="EF8" s="225" t="s">
        <v>217</v>
      </c>
      <c r="EG8" s="66" t="s">
        <v>329</v>
      </c>
      <c r="EH8" s="489"/>
      <c r="EI8" s="65" t="s">
        <v>439</v>
      </c>
      <c r="EJ8" s="65" t="s">
        <v>543</v>
      </c>
      <c r="EK8" s="65" t="s">
        <v>439</v>
      </c>
      <c r="EL8" s="65" t="s">
        <v>543</v>
      </c>
      <c r="EM8" s="65" t="s">
        <v>439</v>
      </c>
      <c r="EN8" s="65" t="s">
        <v>543</v>
      </c>
      <c r="EO8" s="65" t="s">
        <v>439</v>
      </c>
      <c r="EP8" s="65" t="s">
        <v>543</v>
      </c>
      <c r="EQ8" s="65" t="s">
        <v>439</v>
      </c>
      <c r="ER8" s="65" t="s">
        <v>543</v>
      </c>
      <c r="ES8" s="495"/>
      <c r="ET8" s="65" t="s">
        <v>440</v>
      </c>
      <c r="EU8" s="65" t="s">
        <v>441</v>
      </c>
      <c r="EV8" s="65" t="s">
        <v>440</v>
      </c>
      <c r="EW8" s="65" t="s">
        <v>441</v>
      </c>
      <c r="EX8" s="65" t="s">
        <v>440</v>
      </c>
      <c r="EY8" s="65" t="s">
        <v>441</v>
      </c>
      <c r="EZ8" s="65" t="s">
        <v>440</v>
      </c>
      <c r="FA8" s="65" t="s">
        <v>441</v>
      </c>
      <c r="FB8" s="65" t="s">
        <v>426</v>
      </c>
      <c r="FC8" s="65" t="s">
        <v>440</v>
      </c>
      <c r="FD8" s="66" t="s">
        <v>441</v>
      </c>
    </row>
    <row r="9" spans="1:160" s="77" customFormat="1" ht="84.75" thickBot="1" x14ac:dyDescent="0.4">
      <c r="A9" s="288">
        <v>1</v>
      </c>
      <c r="B9" s="397">
        <v>70</v>
      </c>
      <c r="C9" s="398">
        <v>2</v>
      </c>
      <c r="D9" s="398">
        <v>2</v>
      </c>
      <c r="E9" s="398">
        <v>4</v>
      </c>
      <c r="F9" s="399">
        <v>2</v>
      </c>
      <c r="G9" s="397">
        <v>2</v>
      </c>
      <c r="H9" s="398" t="s">
        <v>625</v>
      </c>
      <c r="I9" s="398">
        <v>2</v>
      </c>
      <c r="J9" s="398" t="s">
        <v>626</v>
      </c>
      <c r="K9" s="398">
        <v>2</v>
      </c>
      <c r="L9" s="398" t="s">
        <v>647</v>
      </c>
      <c r="M9" s="398">
        <v>2</v>
      </c>
      <c r="N9" s="400" t="s">
        <v>627</v>
      </c>
      <c r="O9" s="401">
        <v>1</v>
      </c>
      <c r="P9" s="402">
        <v>1</v>
      </c>
      <c r="Q9" s="402">
        <v>1</v>
      </c>
      <c r="R9" s="402">
        <v>1</v>
      </c>
      <c r="S9" s="402">
        <v>2</v>
      </c>
      <c r="T9" s="402">
        <v>2</v>
      </c>
      <c r="U9" s="402">
        <v>0</v>
      </c>
      <c r="V9" s="403"/>
      <c r="W9" s="404">
        <v>1</v>
      </c>
      <c r="X9" s="399"/>
      <c r="Y9" s="397">
        <v>5</v>
      </c>
      <c r="Z9" s="398">
        <v>5</v>
      </c>
      <c r="AA9" s="398">
        <v>3</v>
      </c>
      <c r="AB9" s="398">
        <v>5</v>
      </c>
      <c r="AC9" s="398">
        <v>5</v>
      </c>
      <c r="AD9" s="398">
        <v>5</v>
      </c>
      <c r="AE9" s="399" t="s">
        <v>628</v>
      </c>
      <c r="AF9" s="405">
        <v>1</v>
      </c>
      <c r="AG9" s="406" t="s">
        <v>70</v>
      </c>
      <c r="AH9" s="397">
        <v>3</v>
      </c>
      <c r="AI9" s="398">
        <v>5</v>
      </c>
      <c r="AJ9" s="398">
        <v>3</v>
      </c>
      <c r="AK9" s="398">
        <v>4</v>
      </c>
      <c r="AL9" s="398">
        <v>3</v>
      </c>
      <c r="AM9" s="398">
        <v>4</v>
      </c>
      <c r="AN9" s="458">
        <v>0</v>
      </c>
      <c r="AO9" s="401">
        <v>3</v>
      </c>
      <c r="AP9" s="402">
        <v>3</v>
      </c>
      <c r="AQ9" s="402">
        <v>3</v>
      </c>
      <c r="AR9" s="402">
        <v>3</v>
      </c>
      <c r="AS9" s="402">
        <v>3</v>
      </c>
      <c r="AT9" s="457">
        <v>0</v>
      </c>
      <c r="AU9" s="404">
        <v>4</v>
      </c>
      <c r="AV9" s="399"/>
      <c r="AW9" s="397">
        <v>4</v>
      </c>
      <c r="AX9" s="399"/>
      <c r="AY9" s="404">
        <v>1</v>
      </c>
      <c r="AZ9" s="398"/>
      <c r="BA9" s="398">
        <v>1</v>
      </c>
      <c r="BB9" s="398"/>
      <c r="BC9" s="398">
        <v>1</v>
      </c>
      <c r="BD9" s="398"/>
      <c r="BE9" s="398">
        <v>1</v>
      </c>
      <c r="BF9" s="398"/>
      <c r="BG9" s="398">
        <v>1</v>
      </c>
      <c r="BH9" s="398"/>
      <c r="BI9" s="398">
        <v>1</v>
      </c>
      <c r="BJ9" s="398"/>
      <c r="BK9" s="398">
        <v>1</v>
      </c>
      <c r="BL9" s="398"/>
      <c r="BM9" s="398">
        <v>1</v>
      </c>
      <c r="BN9" s="400"/>
      <c r="BO9" s="401">
        <v>1</v>
      </c>
      <c r="BP9" s="402"/>
      <c r="BQ9" s="402">
        <v>1</v>
      </c>
      <c r="BR9" s="402"/>
      <c r="BS9" s="402">
        <v>1</v>
      </c>
      <c r="BT9" s="402"/>
      <c r="BU9" s="402">
        <v>1</v>
      </c>
      <c r="BV9" s="402"/>
      <c r="BW9" s="402">
        <v>1</v>
      </c>
      <c r="BX9" s="403"/>
      <c r="BY9" s="404">
        <v>1</v>
      </c>
      <c r="BZ9" s="398">
        <v>1</v>
      </c>
      <c r="CA9" s="398">
        <v>1</v>
      </c>
      <c r="CB9" s="398">
        <v>1</v>
      </c>
      <c r="CC9" s="398">
        <v>1</v>
      </c>
      <c r="CD9" s="399">
        <v>0</v>
      </c>
      <c r="CE9" s="397">
        <v>3</v>
      </c>
      <c r="CF9" s="398"/>
      <c r="CG9" s="399" t="s">
        <v>629</v>
      </c>
      <c r="CH9" s="397">
        <v>4</v>
      </c>
      <c r="CI9" s="400"/>
      <c r="CJ9" s="407">
        <v>4</v>
      </c>
      <c r="CK9" s="407"/>
      <c r="CL9" s="407">
        <v>4</v>
      </c>
      <c r="CM9" s="407"/>
      <c r="CN9" s="407">
        <v>4</v>
      </c>
      <c r="CO9" s="407"/>
      <c r="CP9" s="407">
        <v>4</v>
      </c>
      <c r="CQ9" s="399"/>
      <c r="CR9" s="397">
        <v>1</v>
      </c>
      <c r="CS9" s="398">
        <v>1</v>
      </c>
      <c r="CT9" s="398">
        <v>1</v>
      </c>
      <c r="CU9" s="398">
        <v>1</v>
      </c>
      <c r="CV9" s="398">
        <v>2</v>
      </c>
      <c r="CW9" s="398">
        <v>0</v>
      </c>
      <c r="CX9" s="397">
        <v>1</v>
      </c>
      <c r="CY9" s="398">
        <v>1</v>
      </c>
      <c r="CZ9" s="398">
        <v>2</v>
      </c>
      <c r="DA9" s="398">
        <v>2</v>
      </c>
      <c r="DB9" s="398">
        <v>0</v>
      </c>
      <c r="DC9" s="397">
        <v>1</v>
      </c>
      <c r="DD9" s="398">
        <v>1</v>
      </c>
      <c r="DE9" s="398">
        <v>0</v>
      </c>
      <c r="DF9" s="399">
        <v>0</v>
      </c>
      <c r="DG9" s="397">
        <v>4</v>
      </c>
      <c r="DH9" s="398"/>
      <c r="DI9" s="398">
        <v>4</v>
      </c>
      <c r="DJ9" s="398"/>
      <c r="DK9" s="398">
        <v>4</v>
      </c>
      <c r="DL9" s="398"/>
      <c r="DM9" s="398">
        <v>4</v>
      </c>
      <c r="DN9" s="399"/>
      <c r="DO9" s="406" t="s">
        <v>630</v>
      </c>
      <c r="DP9" s="406" t="s">
        <v>70</v>
      </c>
      <c r="DQ9" s="397">
        <v>1</v>
      </c>
      <c r="DR9" s="398">
        <v>1</v>
      </c>
      <c r="DS9" s="397">
        <v>1</v>
      </c>
      <c r="DT9" s="398">
        <v>1</v>
      </c>
      <c r="DU9" s="397">
        <v>30000</v>
      </c>
      <c r="DV9" s="399">
        <v>30000</v>
      </c>
      <c r="DW9" s="397">
        <v>36</v>
      </c>
      <c r="DX9" s="399">
        <v>3845</v>
      </c>
      <c r="DY9" s="408">
        <v>2</v>
      </c>
      <c r="DZ9" s="398"/>
      <c r="EA9" s="398"/>
      <c r="EB9" s="398"/>
      <c r="EC9" s="398"/>
      <c r="ED9" s="398"/>
      <c r="EE9" s="399"/>
      <c r="EF9" s="397">
        <v>1</v>
      </c>
      <c r="EG9" s="399"/>
      <c r="EH9" s="397">
        <v>36</v>
      </c>
      <c r="EI9" s="398">
        <v>36</v>
      </c>
      <c r="EJ9" s="398">
        <v>0</v>
      </c>
      <c r="EK9" s="398">
        <v>36</v>
      </c>
      <c r="EL9" s="398">
        <v>0</v>
      </c>
      <c r="EM9" s="398">
        <v>36</v>
      </c>
      <c r="EN9" s="398">
        <v>0</v>
      </c>
      <c r="EO9" s="398">
        <v>36</v>
      </c>
      <c r="EP9" s="398">
        <v>0</v>
      </c>
      <c r="EQ9" s="398">
        <v>36</v>
      </c>
      <c r="ER9" s="398">
        <v>0</v>
      </c>
      <c r="ES9" s="398">
        <v>9</v>
      </c>
      <c r="ET9" s="398">
        <v>0</v>
      </c>
      <c r="EU9" s="398">
        <v>9</v>
      </c>
      <c r="EV9" s="398">
        <v>0</v>
      </c>
      <c r="EW9" s="398">
        <v>9</v>
      </c>
      <c r="EX9" s="398">
        <v>0</v>
      </c>
      <c r="EY9" s="398">
        <v>9</v>
      </c>
      <c r="EZ9" s="398">
        <v>0</v>
      </c>
      <c r="FA9" s="398">
        <v>9</v>
      </c>
      <c r="FB9" s="398">
        <v>0</v>
      </c>
      <c r="FC9" s="398"/>
      <c r="FD9" s="399"/>
    </row>
    <row r="10" spans="1:160" ht="21" x14ac:dyDescent="0.2">
      <c r="A10" s="283" t="s">
        <v>187</v>
      </c>
      <c r="B10" s="284">
        <f t="shared" ref="B10:G10" si="0">SUM(B9:B9)</f>
        <v>70</v>
      </c>
      <c r="C10" s="289">
        <f t="shared" si="0"/>
        <v>2</v>
      </c>
      <c r="D10" s="289">
        <f t="shared" si="0"/>
        <v>2</v>
      </c>
      <c r="E10" s="289">
        <f t="shared" si="0"/>
        <v>4</v>
      </c>
      <c r="F10" s="290">
        <f t="shared" si="0"/>
        <v>2</v>
      </c>
      <c r="G10" s="294">
        <f t="shared" si="0"/>
        <v>2</v>
      </c>
      <c r="H10" s="292">
        <f t="shared" ref="H10:BR10" si="1">SUM(H9:H9)</f>
        <v>0</v>
      </c>
      <c r="I10" s="292">
        <f t="shared" si="1"/>
        <v>2</v>
      </c>
      <c r="J10" s="292">
        <f t="shared" si="1"/>
        <v>0</v>
      </c>
      <c r="K10" s="292">
        <f t="shared" si="1"/>
        <v>2</v>
      </c>
      <c r="L10" s="292">
        <f t="shared" si="1"/>
        <v>0</v>
      </c>
      <c r="M10" s="292">
        <f t="shared" si="1"/>
        <v>2</v>
      </c>
      <c r="N10" s="290">
        <f t="shared" si="1"/>
        <v>0</v>
      </c>
      <c r="O10" s="291">
        <f t="shared" si="1"/>
        <v>1</v>
      </c>
      <c r="P10" s="292">
        <f t="shared" si="1"/>
        <v>1</v>
      </c>
      <c r="Q10" s="292">
        <f t="shared" si="1"/>
        <v>1</v>
      </c>
      <c r="R10" s="292">
        <f t="shared" si="1"/>
        <v>1</v>
      </c>
      <c r="S10" s="292">
        <f t="shared" si="1"/>
        <v>2</v>
      </c>
      <c r="T10" s="292">
        <f t="shared" si="1"/>
        <v>2</v>
      </c>
      <c r="U10" s="292">
        <f t="shared" si="1"/>
        <v>0</v>
      </c>
      <c r="V10" s="290">
        <f t="shared" si="1"/>
        <v>0</v>
      </c>
      <c r="W10" s="294">
        <f t="shared" si="1"/>
        <v>1</v>
      </c>
      <c r="X10" s="290">
        <f t="shared" si="1"/>
        <v>0</v>
      </c>
      <c r="Y10" s="294">
        <f t="shared" si="1"/>
        <v>5</v>
      </c>
      <c r="Z10" s="292">
        <f t="shared" si="1"/>
        <v>5</v>
      </c>
      <c r="AA10" s="292">
        <f t="shared" si="1"/>
        <v>3</v>
      </c>
      <c r="AB10" s="292">
        <f t="shared" si="1"/>
        <v>5</v>
      </c>
      <c r="AC10" s="292">
        <f t="shared" si="1"/>
        <v>5</v>
      </c>
      <c r="AD10" s="292">
        <f t="shared" si="1"/>
        <v>5</v>
      </c>
      <c r="AE10" s="290">
        <f>SUM(AE9:AE9)</f>
        <v>0</v>
      </c>
      <c r="AF10" s="295">
        <f t="shared" si="1"/>
        <v>1</v>
      </c>
      <c r="AG10" s="296">
        <f t="shared" si="1"/>
        <v>0</v>
      </c>
      <c r="AH10" s="294">
        <f t="shared" si="1"/>
        <v>3</v>
      </c>
      <c r="AI10" s="292">
        <f t="shared" si="1"/>
        <v>5</v>
      </c>
      <c r="AJ10" s="292">
        <f t="shared" si="1"/>
        <v>3</v>
      </c>
      <c r="AK10" s="292">
        <f t="shared" si="1"/>
        <v>4</v>
      </c>
      <c r="AL10" s="292">
        <f t="shared" si="1"/>
        <v>3</v>
      </c>
      <c r="AM10" s="292">
        <f t="shared" si="1"/>
        <v>4</v>
      </c>
      <c r="AN10" s="290">
        <f t="shared" si="1"/>
        <v>0</v>
      </c>
      <c r="AO10" s="294">
        <f t="shared" si="1"/>
        <v>3</v>
      </c>
      <c r="AP10" s="292">
        <f t="shared" si="1"/>
        <v>3</v>
      </c>
      <c r="AQ10" s="292">
        <f t="shared" si="1"/>
        <v>3</v>
      </c>
      <c r="AR10" s="292">
        <f t="shared" si="1"/>
        <v>3</v>
      </c>
      <c r="AS10" s="292">
        <f t="shared" si="1"/>
        <v>3</v>
      </c>
      <c r="AT10" s="290">
        <f t="shared" si="1"/>
        <v>0</v>
      </c>
      <c r="AU10" s="294">
        <f t="shared" si="1"/>
        <v>4</v>
      </c>
      <c r="AV10" s="290">
        <f t="shared" si="1"/>
        <v>0</v>
      </c>
      <c r="AW10" s="294">
        <f t="shared" si="1"/>
        <v>4</v>
      </c>
      <c r="AX10" s="290">
        <f t="shared" si="1"/>
        <v>0</v>
      </c>
      <c r="AY10" s="291">
        <f t="shared" si="1"/>
        <v>1</v>
      </c>
      <c r="AZ10" s="292">
        <f t="shared" si="1"/>
        <v>0</v>
      </c>
      <c r="BA10" s="292">
        <f t="shared" si="1"/>
        <v>1</v>
      </c>
      <c r="BB10" s="292">
        <f t="shared" si="1"/>
        <v>0</v>
      </c>
      <c r="BC10" s="292">
        <f t="shared" si="1"/>
        <v>1</v>
      </c>
      <c r="BD10" s="292">
        <f t="shared" si="1"/>
        <v>0</v>
      </c>
      <c r="BE10" s="292">
        <f t="shared" si="1"/>
        <v>1</v>
      </c>
      <c r="BF10" s="292">
        <f t="shared" si="1"/>
        <v>0</v>
      </c>
      <c r="BG10" s="292">
        <f t="shared" si="1"/>
        <v>1</v>
      </c>
      <c r="BH10" s="292">
        <f t="shared" si="1"/>
        <v>0</v>
      </c>
      <c r="BI10" s="292">
        <f t="shared" si="1"/>
        <v>1</v>
      </c>
      <c r="BJ10" s="292">
        <f t="shared" si="1"/>
        <v>0</v>
      </c>
      <c r="BK10" s="292">
        <f t="shared" si="1"/>
        <v>1</v>
      </c>
      <c r="BL10" s="292">
        <f t="shared" si="1"/>
        <v>0</v>
      </c>
      <c r="BM10" s="292">
        <f t="shared" si="1"/>
        <v>1</v>
      </c>
      <c r="BN10" s="293">
        <f t="shared" si="1"/>
        <v>0</v>
      </c>
      <c r="BO10" s="294">
        <f t="shared" si="1"/>
        <v>1</v>
      </c>
      <c r="BP10" s="292">
        <f t="shared" si="1"/>
        <v>0</v>
      </c>
      <c r="BQ10" s="292">
        <f t="shared" si="1"/>
        <v>1</v>
      </c>
      <c r="BR10" s="292">
        <f t="shared" si="1"/>
        <v>0</v>
      </c>
      <c r="BS10" s="292">
        <f t="shared" ref="BS10:EC10" si="2">SUM(BS9:BS9)</f>
        <v>1</v>
      </c>
      <c r="BT10" s="292">
        <f t="shared" si="2"/>
        <v>0</v>
      </c>
      <c r="BU10" s="292">
        <f t="shared" si="2"/>
        <v>1</v>
      </c>
      <c r="BV10" s="292">
        <f t="shared" si="2"/>
        <v>0</v>
      </c>
      <c r="BW10" s="292">
        <f t="shared" si="2"/>
        <v>1</v>
      </c>
      <c r="BX10" s="290">
        <f t="shared" si="2"/>
        <v>0</v>
      </c>
      <c r="BY10" s="294">
        <f t="shared" si="2"/>
        <v>1</v>
      </c>
      <c r="BZ10" s="292">
        <f t="shared" si="2"/>
        <v>1</v>
      </c>
      <c r="CA10" s="292">
        <f t="shared" si="2"/>
        <v>1</v>
      </c>
      <c r="CB10" s="292">
        <f t="shared" si="2"/>
        <v>1</v>
      </c>
      <c r="CC10" s="292">
        <f t="shared" si="2"/>
        <v>1</v>
      </c>
      <c r="CD10" s="290">
        <f t="shared" si="2"/>
        <v>0</v>
      </c>
      <c r="CE10" s="294">
        <f t="shared" si="2"/>
        <v>3</v>
      </c>
      <c r="CF10" s="292">
        <f t="shared" si="2"/>
        <v>0</v>
      </c>
      <c r="CG10" s="290">
        <f t="shared" si="2"/>
        <v>0</v>
      </c>
      <c r="CH10" s="294">
        <f t="shared" si="2"/>
        <v>4</v>
      </c>
      <c r="CI10" s="292">
        <f t="shared" si="2"/>
        <v>0</v>
      </c>
      <c r="CJ10" s="292">
        <f t="shared" si="2"/>
        <v>4</v>
      </c>
      <c r="CK10" s="292">
        <f t="shared" si="2"/>
        <v>0</v>
      </c>
      <c r="CL10" s="292">
        <f t="shared" si="2"/>
        <v>4</v>
      </c>
      <c r="CM10" s="292">
        <f t="shared" si="2"/>
        <v>0</v>
      </c>
      <c r="CN10" s="292">
        <f t="shared" si="2"/>
        <v>4</v>
      </c>
      <c r="CO10" s="292">
        <f t="shared" si="2"/>
        <v>0</v>
      </c>
      <c r="CP10" s="292">
        <f t="shared" si="2"/>
        <v>4</v>
      </c>
      <c r="CQ10" s="290">
        <f t="shared" si="2"/>
        <v>0</v>
      </c>
      <c r="CR10" s="294">
        <f t="shared" si="2"/>
        <v>1</v>
      </c>
      <c r="CS10" s="292">
        <f t="shared" si="2"/>
        <v>1</v>
      </c>
      <c r="CT10" s="292">
        <f t="shared" si="2"/>
        <v>1</v>
      </c>
      <c r="CU10" s="292">
        <f t="shared" si="2"/>
        <v>1</v>
      </c>
      <c r="CV10" s="292">
        <f t="shared" si="2"/>
        <v>2</v>
      </c>
      <c r="CW10" s="292">
        <f t="shared" si="2"/>
        <v>0</v>
      </c>
      <c r="CX10" s="292">
        <f t="shared" si="2"/>
        <v>1</v>
      </c>
      <c r="CY10" s="292">
        <f t="shared" si="2"/>
        <v>1</v>
      </c>
      <c r="CZ10" s="292">
        <f t="shared" si="2"/>
        <v>2</v>
      </c>
      <c r="DA10" s="292">
        <f t="shared" si="2"/>
        <v>2</v>
      </c>
      <c r="DB10" s="292">
        <f t="shared" si="2"/>
        <v>0</v>
      </c>
      <c r="DC10" s="292">
        <f t="shared" si="2"/>
        <v>1</v>
      </c>
      <c r="DD10" s="292">
        <f t="shared" si="2"/>
        <v>1</v>
      </c>
      <c r="DE10" s="292">
        <f t="shared" si="2"/>
        <v>0</v>
      </c>
      <c r="DF10" s="290">
        <f t="shared" si="2"/>
        <v>0</v>
      </c>
      <c r="DG10" s="294">
        <f t="shared" si="2"/>
        <v>4</v>
      </c>
      <c r="DH10" s="292">
        <f t="shared" si="2"/>
        <v>0</v>
      </c>
      <c r="DI10" s="292">
        <f t="shared" si="2"/>
        <v>4</v>
      </c>
      <c r="DJ10" s="292">
        <f t="shared" si="2"/>
        <v>0</v>
      </c>
      <c r="DK10" s="292">
        <f t="shared" si="2"/>
        <v>4</v>
      </c>
      <c r="DL10" s="292">
        <f t="shared" si="2"/>
        <v>0</v>
      </c>
      <c r="DM10" s="292">
        <f t="shared" si="2"/>
        <v>4</v>
      </c>
      <c r="DN10" s="290">
        <f t="shared" si="2"/>
        <v>0</v>
      </c>
      <c r="DO10" s="296">
        <f t="shared" si="2"/>
        <v>0</v>
      </c>
      <c r="DP10" s="296">
        <f t="shared" si="2"/>
        <v>0</v>
      </c>
      <c r="DQ10" s="294">
        <f t="shared" ref="DQ10" si="3">SUM(DQ9:DQ9)</f>
        <v>1</v>
      </c>
      <c r="DR10" s="292">
        <f t="shared" si="2"/>
        <v>1</v>
      </c>
      <c r="DS10" s="292">
        <f t="shared" si="2"/>
        <v>1</v>
      </c>
      <c r="DT10" s="292">
        <f t="shared" si="2"/>
        <v>1</v>
      </c>
      <c r="DU10" s="292">
        <f>SUM(DU9:DU9)</f>
        <v>30000</v>
      </c>
      <c r="DV10" s="290">
        <f>SUM(DV9:DV9)</f>
        <v>30000</v>
      </c>
      <c r="DW10" s="294">
        <f t="shared" si="2"/>
        <v>36</v>
      </c>
      <c r="DX10" s="290">
        <f t="shared" si="2"/>
        <v>3845</v>
      </c>
      <c r="DY10" s="294">
        <f t="shared" si="2"/>
        <v>2</v>
      </c>
      <c r="DZ10" s="292">
        <f t="shared" si="2"/>
        <v>0</v>
      </c>
      <c r="EA10" s="292">
        <f t="shared" si="2"/>
        <v>0</v>
      </c>
      <c r="EB10" s="292">
        <f t="shared" si="2"/>
        <v>0</v>
      </c>
      <c r="EC10" s="292">
        <f t="shared" si="2"/>
        <v>0</v>
      </c>
      <c r="ED10" s="292">
        <f t="shared" ref="ED10:EE10" si="4">SUM(ED9:ED9)</f>
        <v>0</v>
      </c>
      <c r="EE10" s="290">
        <f t="shared" si="4"/>
        <v>0</v>
      </c>
      <c r="EF10" s="294">
        <f>SUM(EF9:EF9)</f>
        <v>1</v>
      </c>
      <c r="EG10" s="290">
        <f>SUM(EG9:EG9)</f>
        <v>0</v>
      </c>
      <c r="EH10" s="294">
        <f t="shared" ref="EH10:FD10" si="5">SUM(EH9:EH9)</f>
        <v>36</v>
      </c>
      <c r="EI10" s="292">
        <f t="shared" si="5"/>
        <v>36</v>
      </c>
      <c r="EJ10" s="292">
        <f t="shared" si="5"/>
        <v>0</v>
      </c>
      <c r="EK10" s="292">
        <f t="shared" si="5"/>
        <v>36</v>
      </c>
      <c r="EL10" s="292">
        <f t="shared" si="5"/>
        <v>0</v>
      </c>
      <c r="EM10" s="292">
        <f t="shared" si="5"/>
        <v>36</v>
      </c>
      <c r="EN10" s="292">
        <f t="shared" si="5"/>
        <v>0</v>
      </c>
      <c r="EO10" s="292">
        <f t="shared" si="5"/>
        <v>36</v>
      </c>
      <c r="EP10" s="292">
        <f t="shared" si="5"/>
        <v>0</v>
      </c>
      <c r="EQ10" s="292">
        <f t="shared" si="5"/>
        <v>36</v>
      </c>
      <c r="ER10" s="292">
        <f t="shared" si="5"/>
        <v>0</v>
      </c>
      <c r="ES10" s="292">
        <f t="shared" si="5"/>
        <v>9</v>
      </c>
      <c r="ET10" s="292">
        <f t="shared" si="5"/>
        <v>0</v>
      </c>
      <c r="EU10" s="292">
        <f t="shared" si="5"/>
        <v>9</v>
      </c>
      <c r="EV10" s="292">
        <f t="shared" si="5"/>
        <v>0</v>
      </c>
      <c r="EW10" s="292">
        <f t="shared" si="5"/>
        <v>9</v>
      </c>
      <c r="EX10" s="292">
        <f t="shared" si="5"/>
        <v>0</v>
      </c>
      <c r="EY10" s="292">
        <f t="shared" si="5"/>
        <v>9</v>
      </c>
      <c r="EZ10" s="292">
        <f t="shared" si="5"/>
        <v>0</v>
      </c>
      <c r="FA10" s="292">
        <f t="shared" si="5"/>
        <v>9</v>
      </c>
      <c r="FB10" s="292">
        <f t="shared" ref="FB10:FC10" si="6">SUM(FB9:FB9)</f>
        <v>0</v>
      </c>
      <c r="FC10" s="292">
        <f t="shared" si="6"/>
        <v>0</v>
      </c>
      <c r="FD10" s="290">
        <f t="shared" si="5"/>
        <v>0</v>
      </c>
    </row>
    <row r="11" spans="1:160" ht="42" x14ac:dyDescent="0.2">
      <c r="A11" s="37" t="s">
        <v>188</v>
      </c>
      <c r="B11" s="231">
        <f t="shared" ref="B11:G11" si="7">COUNTA(B9:B9)</f>
        <v>1</v>
      </c>
      <c r="C11" s="39">
        <f t="shared" si="7"/>
        <v>1</v>
      </c>
      <c r="D11" s="39">
        <f t="shared" si="7"/>
        <v>1</v>
      </c>
      <c r="E11" s="39">
        <f t="shared" si="7"/>
        <v>1</v>
      </c>
      <c r="F11" s="232">
        <f t="shared" si="7"/>
        <v>1</v>
      </c>
      <c r="G11" s="239">
        <f t="shared" si="7"/>
        <v>1</v>
      </c>
      <c r="H11" s="40">
        <f t="shared" ref="H11:BR11" si="8">COUNTA(H9:H9)</f>
        <v>1</v>
      </c>
      <c r="I11" s="40">
        <f t="shared" si="8"/>
        <v>1</v>
      </c>
      <c r="J11" s="40">
        <f t="shared" si="8"/>
        <v>1</v>
      </c>
      <c r="K11" s="40">
        <f t="shared" si="8"/>
        <v>1</v>
      </c>
      <c r="L11" s="40">
        <f t="shared" si="8"/>
        <v>1</v>
      </c>
      <c r="M11" s="40">
        <f t="shared" si="8"/>
        <v>1</v>
      </c>
      <c r="N11" s="232">
        <f t="shared" si="8"/>
        <v>1</v>
      </c>
      <c r="O11" s="229">
        <f t="shared" si="8"/>
        <v>1</v>
      </c>
      <c r="P11" s="40">
        <f t="shared" si="8"/>
        <v>1</v>
      </c>
      <c r="Q11" s="40">
        <f t="shared" si="8"/>
        <v>1</v>
      </c>
      <c r="R11" s="40">
        <f t="shared" si="8"/>
        <v>1</v>
      </c>
      <c r="S11" s="40">
        <f t="shared" si="8"/>
        <v>1</v>
      </c>
      <c r="T11" s="40">
        <f t="shared" si="8"/>
        <v>1</v>
      </c>
      <c r="U11" s="40">
        <f t="shared" si="8"/>
        <v>1</v>
      </c>
      <c r="V11" s="232">
        <f t="shared" si="8"/>
        <v>0</v>
      </c>
      <c r="W11" s="239">
        <f t="shared" si="8"/>
        <v>1</v>
      </c>
      <c r="X11" s="232">
        <f t="shared" si="8"/>
        <v>0</v>
      </c>
      <c r="Y11" s="239">
        <f t="shared" si="8"/>
        <v>1</v>
      </c>
      <c r="Z11" s="40">
        <f t="shared" si="8"/>
        <v>1</v>
      </c>
      <c r="AA11" s="40">
        <f t="shared" si="8"/>
        <v>1</v>
      </c>
      <c r="AB11" s="40">
        <f t="shared" si="8"/>
        <v>1</v>
      </c>
      <c r="AC11" s="40">
        <f t="shared" si="8"/>
        <v>1</v>
      </c>
      <c r="AD11" s="40">
        <f t="shared" si="8"/>
        <v>1</v>
      </c>
      <c r="AE11" s="232">
        <f t="shared" si="8"/>
        <v>1</v>
      </c>
      <c r="AF11" s="247">
        <f t="shared" si="8"/>
        <v>1</v>
      </c>
      <c r="AG11" s="250">
        <f t="shared" si="8"/>
        <v>1</v>
      </c>
      <c r="AH11" s="239">
        <f t="shared" si="8"/>
        <v>1</v>
      </c>
      <c r="AI11" s="40">
        <f t="shared" si="8"/>
        <v>1</v>
      </c>
      <c r="AJ11" s="40">
        <f t="shared" si="8"/>
        <v>1</v>
      </c>
      <c r="AK11" s="40">
        <f t="shared" si="8"/>
        <v>1</v>
      </c>
      <c r="AL11" s="40">
        <f t="shared" si="8"/>
        <v>1</v>
      </c>
      <c r="AM11" s="40">
        <f t="shared" si="8"/>
        <v>1</v>
      </c>
      <c r="AN11" s="232">
        <f t="shared" si="8"/>
        <v>1</v>
      </c>
      <c r="AO11" s="239">
        <f t="shared" si="8"/>
        <v>1</v>
      </c>
      <c r="AP11" s="40">
        <f t="shared" si="8"/>
        <v>1</v>
      </c>
      <c r="AQ11" s="40">
        <f t="shared" si="8"/>
        <v>1</v>
      </c>
      <c r="AR11" s="40">
        <f t="shared" si="8"/>
        <v>1</v>
      </c>
      <c r="AS11" s="40">
        <f t="shared" si="8"/>
        <v>1</v>
      </c>
      <c r="AT11" s="232">
        <f t="shared" si="8"/>
        <v>1</v>
      </c>
      <c r="AU11" s="239">
        <f t="shared" si="8"/>
        <v>1</v>
      </c>
      <c r="AV11" s="232">
        <f t="shared" si="8"/>
        <v>0</v>
      </c>
      <c r="AW11" s="239">
        <f t="shared" si="8"/>
        <v>1</v>
      </c>
      <c r="AX11" s="232">
        <f t="shared" si="8"/>
        <v>0</v>
      </c>
      <c r="AY11" s="229">
        <f t="shared" si="8"/>
        <v>1</v>
      </c>
      <c r="AZ11" s="40">
        <f t="shared" si="8"/>
        <v>0</v>
      </c>
      <c r="BA11" s="40">
        <f t="shared" si="8"/>
        <v>1</v>
      </c>
      <c r="BB11" s="40">
        <f t="shared" si="8"/>
        <v>0</v>
      </c>
      <c r="BC11" s="40">
        <f t="shared" si="8"/>
        <v>1</v>
      </c>
      <c r="BD11" s="40">
        <f t="shared" si="8"/>
        <v>0</v>
      </c>
      <c r="BE11" s="40">
        <f t="shared" si="8"/>
        <v>1</v>
      </c>
      <c r="BF11" s="40">
        <f t="shared" si="8"/>
        <v>0</v>
      </c>
      <c r="BG11" s="40">
        <f t="shared" si="8"/>
        <v>1</v>
      </c>
      <c r="BH11" s="40">
        <f t="shared" si="8"/>
        <v>0</v>
      </c>
      <c r="BI11" s="40">
        <f t="shared" si="8"/>
        <v>1</v>
      </c>
      <c r="BJ11" s="40">
        <f t="shared" si="8"/>
        <v>0</v>
      </c>
      <c r="BK11" s="40">
        <f t="shared" si="8"/>
        <v>1</v>
      </c>
      <c r="BL11" s="40">
        <f t="shared" si="8"/>
        <v>0</v>
      </c>
      <c r="BM11" s="40">
        <f t="shared" si="8"/>
        <v>1</v>
      </c>
      <c r="BN11" s="245">
        <f t="shared" si="8"/>
        <v>0</v>
      </c>
      <c r="BO11" s="239">
        <f t="shared" si="8"/>
        <v>1</v>
      </c>
      <c r="BP11" s="40">
        <f t="shared" si="8"/>
        <v>0</v>
      </c>
      <c r="BQ11" s="40">
        <f t="shared" si="8"/>
        <v>1</v>
      </c>
      <c r="BR11" s="40">
        <f t="shared" si="8"/>
        <v>0</v>
      </c>
      <c r="BS11" s="40">
        <f t="shared" ref="BS11:EC11" si="9">COUNTA(BS9:BS9)</f>
        <v>1</v>
      </c>
      <c r="BT11" s="40">
        <f t="shared" si="9"/>
        <v>0</v>
      </c>
      <c r="BU11" s="40">
        <f t="shared" si="9"/>
        <v>1</v>
      </c>
      <c r="BV11" s="40">
        <f t="shared" si="9"/>
        <v>0</v>
      </c>
      <c r="BW11" s="40">
        <f t="shared" si="9"/>
        <v>1</v>
      </c>
      <c r="BX11" s="232">
        <f t="shared" si="9"/>
        <v>0</v>
      </c>
      <c r="BY11" s="239">
        <f t="shared" si="9"/>
        <v>1</v>
      </c>
      <c r="BZ11" s="40">
        <f t="shared" si="9"/>
        <v>1</v>
      </c>
      <c r="CA11" s="40">
        <f t="shared" si="9"/>
        <v>1</v>
      </c>
      <c r="CB11" s="40">
        <f t="shared" si="9"/>
        <v>1</v>
      </c>
      <c r="CC11" s="40">
        <f t="shared" si="9"/>
        <v>1</v>
      </c>
      <c r="CD11" s="232">
        <f t="shared" si="9"/>
        <v>1</v>
      </c>
      <c r="CE11" s="239">
        <f t="shared" si="9"/>
        <v>1</v>
      </c>
      <c r="CF11" s="40">
        <f t="shared" si="9"/>
        <v>0</v>
      </c>
      <c r="CG11" s="232">
        <f t="shared" si="9"/>
        <v>1</v>
      </c>
      <c r="CH11" s="239">
        <f t="shared" si="9"/>
        <v>1</v>
      </c>
      <c r="CI11" s="40">
        <f t="shared" si="9"/>
        <v>0</v>
      </c>
      <c r="CJ11" s="40">
        <f t="shared" si="9"/>
        <v>1</v>
      </c>
      <c r="CK11" s="40">
        <f t="shared" si="9"/>
        <v>0</v>
      </c>
      <c r="CL11" s="40">
        <f t="shared" si="9"/>
        <v>1</v>
      </c>
      <c r="CM11" s="40">
        <f t="shared" si="9"/>
        <v>0</v>
      </c>
      <c r="CN11" s="40">
        <f t="shared" si="9"/>
        <v>1</v>
      </c>
      <c r="CO11" s="40">
        <f t="shared" si="9"/>
        <v>0</v>
      </c>
      <c r="CP11" s="40">
        <f t="shared" si="9"/>
        <v>1</v>
      </c>
      <c r="CQ11" s="232">
        <f t="shared" si="9"/>
        <v>0</v>
      </c>
      <c r="CR11" s="239">
        <f t="shared" si="9"/>
        <v>1</v>
      </c>
      <c r="CS11" s="40">
        <f t="shared" si="9"/>
        <v>1</v>
      </c>
      <c r="CT11" s="40">
        <f t="shared" si="9"/>
        <v>1</v>
      </c>
      <c r="CU11" s="40">
        <f t="shared" si="9"/>
        <v>1</v>
      </c>
      <c r="CV11" s="40">
        <f t="shared" si="9"/>
        <v>1</v>
      </c>
      <c r="CW11" s="40">
        <f t="shared" si="9"/>
        <v>1</v>
      </c>
      <c r="CX11" s="40">
        <f t="shared" si="9"/>
        <v>1</v>
      </c>
      <c r="CY11" s="40">
        <f t="shared" si="9"/>
        <v>1</v>
      </c>
      <c r="CZ11" s="40">
        <f t="shared" si="9"/>
        <v>1</v>
      </c>
      <c r="DA11" s="40">
        <f t="shared" si="9"/>
        <v>1</v>
      </c>
      <c r="DB11" s="40">
        <f t="shared" si="9"/>
        <v>1</v>
      </c>
      <c r="DC11" s="40">
        <f t="shared" si="9"/>
        <v>1</v>
      </c>
      <c r="DD11" s="40">
        <f t="shared" si="9"/>
        <v>1</v>
      </c>
      <c r="DE11" s="40">
        <f t="shared" si="9"/>
        <v>1</v>
      </c>
      <c r="DF11" s="232">
        <f t="shared" si="9"/>
        <v>1</v>
      </c>
      <c r="DG11" s="239">
        <f t="shared" si="9"/>
        <v>1</v>
      </c>
      <c r="DH11" s="40">
        <f t="shared" si="9"/>
        <v>0</v>
      </c>
      <c r="DI11" s="40">
        <f t="shared" si="9"/>
        <v>1</v>
      </c>
      <c r="DJ11" s="40">
        <f t="shared" si="9"/>
        <v>0</v>
      </c>
      <c r="DK11" s="40">
        <f t="shared" si="9"/>
        <v>1</v>
      </c>
      <c r="DL11" s="40">
        <f t="shared" si="9"/>
        <v>0</v>
      </c>
      <c r="DM11" s="40">
        <f t="shared" si="9"/>
        <v>1</v>
      </c>
      <c r="DN11" s="232">
        <f t="shared" si="9"/>
        <v>0</v>
      </c>
      <c r="DO11" s="250">
        <f t="shared" si="9"/>
        <v>1</v>
      </c>
      <c r="DP11" s="250">
        <f t="shared" si="9"/>
        <v>1</v>
      </c>
      <c r="DQ11" s="239">
        <f t="shared" ref="DQ11" si="10">COUNTA(DQ9:DQ9)</f>
        <v>1</v>
      </c>
      <c r="DR11" s="40">
        <f t="shared" si="9"/>
        <v>1</v>
      </c>
      <c r="DS11" s="40">
        <f t="shared" si="9"/>
        <v>1</v>
      </c>
      <c r="DT11" s="40">
        <f t="shared" si="9"/>
        <v>1</v>
      </c>
      <c r="DU11" s="40">
        <f t="shared" si="9"/>
        <v>1</v>
      </c>
      <c r="DV11" s="232">
        <f t="shared" si="9"/>
        <v>1</v>
      </c>
      <c r="DW11" s="239">
        <f t="shared" si="9"/>
        <v>1</v>
      </c>
      <c r="DX11" s="232">
        <f t="shared" si="9"/>
        <v>1</v>
      </c>
      <c r="DY11" s="239">
        <f t="shared" si="9"/>
        <v>1</v>
      </c>
      <c r="DZ11" s="40">
        <f t="shared" si="9"/>
        <v>0</v>
      </c>
      <c r="EA11" s="40">
        <f t="shared" si="9"/>
        <v>0</v>
      </c>
      <c r="EB11" s="40">
        <f t="shared" si="9"/>
        <v>0</v>
      </c>
      <c r="EC11" s="40">
        <f t="shared" si="9"/>
        <v>0</v>
      </c>
      <c r="ED11" s="40">
        <f t="shared" ref="ED11:EE11" si="11">COUNTA(ED9:ED9)</f>
        <v>0</v>
      </c>
      <c r="EE11" s="232">
        <f t="shared" si="11"/>
        <v>0</v>
      </c>
      <c r="EF11" s="239">
        <f>COUNTA(EF9:EF9)</f>
        <v>1</v>
      </c>
      <c r="EG11" s="232">
        <f>COUNTA(EG9:EG9)</f>
        <v>0</v>
      </c>
      <c r="EH11" s="239">
        <f t="shared" ref="EH11:FD11" si="12">COUNTA(EH9:EH9)</f>
        <v>1</v>
      </c>
      <c r="EI11" s="40">
        <f t="shared" si="12"/>
        <v>1</v>
      </c>
      <c r="EJ11" s="40">
        <f t="shared" si="12"/>
        <v>1</v>
      </c>
      <c r="EK11" s="40">
        <f t="shared" si="12"/>
        <v>1</v>
      </c>
      <c r="EL11" s="40">
        <f t="shared" si="12"/>
        <v>1</v>
      </c>
      <c r="EM11" s="40">
        <f t="shared" si="12"/>
        <v>1</v>
      </c>
      <c r="EN11" s="40">
        <f t="shared" si="12"/>
        <v>1</v>
      </c>
      <c r="EO11" s="40">
        <f t="shared" si="12"/>
        <v>1</v>
      </c>
      <c r="EP11" s="40">
        <f t="shared" si="12"/>
        <v>1</v>
      </c>
      <c r="EQ11" s="40">
        <f t="shared" si="12"/>
        <v>1</v>
      </c>
      <c r="ER11" s="40">
        <f t="shared" si="12"/>
        <v>1</v>
      </c>
      <c r="ES11" s="40">
        <f t="shared" si="12"/>
        <v>1</v>
      </c>
      <c r="ET11" s="40">
        <f t="shared" si="12"/>
        <v>1</v>
      </c>
      <c r="EU11" s="40">
        <f t="shared" si="12"/>
        <v>1</v>
      </c>
      <c r="EV11" s="40">
        <f t="shared" si="12"/>
        <v>1</v>
      </c>
      <c r="EW11" s="40">
        <f t="shared" si="12"/>
        <v>1</v>
      </c>
      <c r="EX11" s="40">
        <f t="shared" si="12"/>
        <v>1</v>
      </c>
      <c r="EY11" s="40">
        <f t="shared" si="12"/>
        <v>1</v>
      </c>
      <c r="EZ11" s="40">
        <f t="shared" si="12"/>
        <v>1</v>
      </c>
      <c r="FA11" s="40">
        <f t="shared" si="12"/>
        <v>1</v>
      </c>
      <c r="FB11" s="40">
        <f t="shared" ref="FB11:FC11" si="13">COUNTA(FB9:FB9)</f>
        <v>1</v>
      </c>
      <c r="FC11" s="40">
        <f t="shared" si="13"/>
        <v>0</v>
      </c>
      <c r="FD11" s="232">
        <f t="shared" si="12"/>
        <v>0</v>
      </c>
    </row>
    <row r="12" spans="1:160" ht="21" x14ac:dyDescent="0.2">
      <c r="A12" s="41" t="s">
        <v>189</v>
      </c>
      <c r="B12" s="233">
        <f t="shared" ref="B12:BL12" si="14">COUNTIF(B$9:B$9,0)</f>
        <v>0</v>
      </c>
      <c r="C12" s="43">
        <f t="shared" si="14"/>
        <v>0</v>
      </c>
      <c r="D12" s="43">
        <f t="shared" si="14"/>
        <v>0</v>
      </c>
      <c r="E12" s="44">
        <f t="shared" si="14"/>
        <v>0</v>
      </c>
      <c r="F12" s="234">
        <f t="shared" si="14"/>
        <v>0</v>
      </c>
      <c r="G12" s="240">
        <f t="shared" si="14"/>
        <v>0</v>
      </c>
      <c r="H12" s="45">
        <f t="shared" si="14"/>
        <v>0</v>
      </c>
      <c r="I12" s="45">
        <f t="shared" si="14"/>
        <v>0</v>
      </c>
      <c r="J12" s="45">
        <f t="shared" si="14"/>
        <v>0</v>
      </c>
      <c r="K12" s="45">
        <f t="shared" si="14"/>
        <v>0</v>
      </c>
      <c r="L12" s="45">
        <f t="shared" si="14"/>
        <v>0</v>
      </c>
      <c r="M12" s="45">
        <f t="shared" si="14"/>
        <v>0</v>
      </c>
      <c r="N12" s="234">
        <f t="shared" si="14"/>
        <v>0</v>
      </c>
      <c r="O12" s="230">
        <f t="shared" si="14"/>
        <v>0</v>
      </c>
      <c r="P12" s="45">
        <f t="shared" si="14"/>
        <v>0</v>
      </c>
      <c r="Q12" s="45">
        <f t="shared" si="14"/>
        <v>0</v>
      </c>
      <c r="R12" s="45">
        <f t="shared" si="14"/>
        <v>0</v>
      </c>
      <c r="S12" s="45">
        <f t="shared" si="14"/>
        <v>0</v>
      </c>
      <c r="T12" s="45">
        <f t="shared" si="14"/>
        <v>0</v>
      </c>
      <c r="U12" s="45">
        <f t="shared" si="14"/>
        <v>1</v>
      </c>
      <c r="V12" s="234">
        <f t="shared" si="14"/>
        <v>0</v>
      </c>
      <c r="W12" s="240">
        <f t="shared" si="14"/>
        <v>0</v>
      </c>
      <c r="X12" s="234">
        <f t="shared" si="14"/>
        <v>0</v>
      </c>
      <c r="Y12" s="240">
        <f t="shared" si="14"/>
        <v>0</v>
      </c>
      <c r="Z12" s="45">
        <f t="shared" si="14"/>
        <v>0</v>
      </c>
      <c r="AA12" s="45">
        <f t="shared" si="14"/>
        <v>0</v>
      </c>
      <c r="AB12" s="45">
        <f t="shared" si="14"/>
        <v>0</v>
      </c>
      <c r="AC12" s="45">
        <f t="shared" si="14"/>
        <v>0</v>
      </c>
      <c r="AD12" s="45">
        <f t="shared" si="14"/>
        <v>0</v>
      </c>
      <c r="AE12" s="234">
        <f t="shared" si="14"/>
        <v>0</v>
      </c>
      <c r="AF12" s="248">
        <f t="shared" si="14"/>
        <v>0</v>
      </c>
      <c r="AG12" s="251">
        <f t="shared" si="14"/>
        <v>0</v>
      </c>
      <c r="AH12" s="240">
        <f t="shared" si="14"/>
        <v>0</v>
      </c>
      <c r="AI12" s="45">
        <f t="shared" si="14"/>
        <v>0</v>
      </c>
      <c r="AJ12" s="45">
        <f t="shared" si="14"/>
        <v>0</v>
      </c>
      <c r="AK12" s="45">
        <f t="shared" si="14"/>
        <v>0</v>
      </c>
      <c r="AL12" s="45">
        <f t="shared" si="14"/>
        <v>0</v>
      </c>
      <c r="AM12" s="45">
        <f t="shared" si="14"/>
        <v>0</v>
      </c>
      <c r="AN12" s="234">
        <f t="shared" si="14"/>
        <v>1</v>
      </c>
      <c r="AO12" s="240">
        <f t="shared" si="14"/>
        <v>0</v>
      </c>
      <c r="AP12" s="45">
        <f t="shared" si="14"/>
        <v>0</v>
      </c>
      <c r="AQ12" s="45">
        <f t="shared" si="14"/>
        <v>0</v>
      </c>
      <c r="AR12" s="45">
        <f t="shared" si="14"/>
        <v>0</v>
      </c>
      <c r="AS12" s="45">
        <f t="shared" si="14"/>
        <v>0</v>
      </c>
      <c r="AT12" s="234">
        <f t="shared" si="14"/>
        <v>1</v>
      </c>
      <c r="AU12" s="240">
        <f t="shared" si="14"/>
        <v>0</v>
      </c>
      <c r="AV12" s="234">
        <f t="shared" si="14"/>
        <v>0</v>
      </c>
      <c r="AW12" s="240">
        <f t="shared" si="14"/>
        <v>0</v>
      </c>
      <c r="AX12" s="234">
        <f t="shared" si="14"/>
        <v>0</v>
      </c>
      <c r="AY12" s="230">
        <f t="shared" si="14"/>
        <v>0</v>
      </c>
      <c r="AZ12" s="45">
        <f t="shared" si="14"/>
        <v>0</v>
      </c>
      <c r="BA12" s="45">
        <f t="shared" si="14"/>
        <v>0</v>
      </c>
      <c r="BB12" s="45">
        <f t="shared" si="14"/>
        <v>0</v>
      </c>
      <c r="BC12" s="45">
        <f t="shared" si="14"/>
        <v>0</v>
      </c>
      <c r="BD12" s="45">
        <f t="shared" si="14"/>
        <v>0</v>
      </c>
      <c r="BE12" s="45">
        <f t="shared" si="14"/>
        <v>0</v>
      </c>
      <c r="BF12" s="45">
        <f t="shared" si="14"/>
        <v>0</v>
      </c>
      <c r="BG12" s="45">
        <f t="shared" si="14"/>
        <v>0</v>
      </c>
      <c r="BH12" s="45">
        <f t="shared" si="14"/>
        <v>0</v>
      </c>
      <c r="BI12" s="45">
        <f t="shared" si="14"/>
        <v>0</v>
      </c>
      <c r="BJ12" s="45">
        <f t="shared" si="14"/>
        <v>0</v>
      </c>
      <c r="BK12" s="45">
        <f t="shared" si="14"/>
        <v>0</v>
      </c>
      <c r="BL12" s="45">
        <f t="shared" si="14"/>
        <v>0</v>
      </c>
      <c r="BM12" s="45">
        <f t="shared" ref="BM12:DX12" si="15">COUNTIF(BM$9:BM$9,0)</f>
        <v>0</v>
      </c>
      <c r="BN12" s="246">
        <f t="shared" si="15"/>
        <v>0</v>
      </c>
      <c r="BO12" s="240">
        <f t="shared" si="15"/>
        <v>0</v>
      </c>
      <c r="BP12" s="45">
        <f t="shared" si="15"/>
        <v>0</v>
      </c>
      <c r="BQ12" s="45">
        <f t="shared" si="15"/>
        <v>0</v>
      </c>
      <c r="BR12" s="45">
        <f t="shared" si="15"/>
        <v>0</v>
      </c>
      <c r="BS12" s="45">
        <f t="shared" si="15"/>
        <v>0</v>
      </c>
      <c r="BT12" s="45">
        <f t="shared" si="15"/>
        <v>0</v>
      </c>
      <c r="BU12" s="45">
        <f t="shared" si="15"/>
        <v>0</v>
      </c>
      <c r="BV12" s="45">
        <f t="shared" si="15"/>
        <v>0</v>
      </c>
      <c r="BW12" s="45">
        <f t="shared" si="15"/>
        <v>0</v>
      </c>
      <c r="BX12" s="234">
        <f t="shared" si="15"/>
        <v>0</v>
      </c>
      <c r="BY12" s="240">
        <f t="shared" si="15"/>
        <v>0</v>
      </c>
      <c r="BZ12" s="45">
        <f t="shared" si="15"/>
        <v>0</v>
      </c>
      <c r="CA12" s="45">
        <f t="shared" si="15"/>
        <v>0</v>
      </c>
      <c r="CB12" s="45">
        <f t="shared" si="15"/>
        <v>0</v>
      </c>
      <c r="CC12" s="45">
        <f t="shared" si="15"/>
        <v>0</v>
      </c>
      <c r="CD12" s="234">
        <f t="shared" si="15"/>
        <v>1</v>
      </c>
      <c r="CE12" s="240">
        <f t="shared" si="15"/>
        <v>0</v>
      </c>
      <c r="CF12" s="45">
        <f t="shared" si="15"/>
        <v>0</v>
      </c>
      <c r="CG12" s="234">
        <f t="shared" si="15"/>
        <v>0</v>
      </c>
      <c r="CH12" s="240">
        <f t="shared" si="15"/>
        <v>0</v>
      </c>
      <c r="CI12" s="45">
        <f t="shared" si="15"/>
        <v>0</v>
      </c>
      <c r="CJ12" s="45">
        <f t="shared" si="15"/>
        <v>0</v>
      </c>
      <c r="CK12" s="45">
        <f t="shared" si="15"/>
        <v>0</v>
      </c>
      <c r="CL12" s="45">
        <f t="shared" si="15"/>
        <v>0</v>
      </c>
      <c r="CM12" s="45">
        <f t="shared" si="15"/>
        <v>0</v>
      </c>
      <c r="CN12" s="45">
        <f t="shared" si="15"/>
        <v>0</v>
      </c>
      <c r="CO12" s="45">
        <f t="shared" si="15"/>
        <v>0</v>
      </c>
      <c r="CP12" s="45">
        <f t="shared" si="15"/>
        <v>0</v>
      </c>
      <c r="CQ12" s="234">
        <f t="shared" si="15"/>
        <v>0</v>
      </c>
      <c r="CR12" s="240">
        <f t="shared" si="15"/>
        <v>0</v>
      </c>
      <c r="CS12" s="45">
        <f t="shared" si="15"/>
        <v>0</v>
      </c>
      <c r="CT12" s="45">
        <f t="shared" si="15"/>
        <v>0</v>
      </c>
      <c r="CU12" s="45">
        <f t="shared" si="15"/>
        <v>0</v>
      </c>
      <c r="CV12" s="45">
        <f t="shared" si="15"/>
        <v>0</v>
      </c>
      <c r="CW12" s="45">
        <f t="shared" si="15"/>
        <v>1</v>
      </c>
      <c r="CX12" s="45">
        <f t="shared" si="15"/>
        <v>0</v>
      </c>
      <c r="CY12" s="45">
        <f t="shared" si="15"/>
        <v>0</v>
      </c>
      <c r="CZ12" s="45">
        <f t="shared" si="15"/>
        <v>0</v>
      </c>
      <c r="DA12" s="45">
        <f t="shared" si="15"/>
        <v>0</v>
      </c>
      <c r="DB12" s="45">
        <f t="shared" si="15"/>
        <v>1</v>
      </c>
      <c r="DC12" s="45">
        <f t="shared" si="15"/>
        <v>0</v>
      </c>
      <c r="DD12" s="45">
        <f t="shared" si="15"/>
        <v>0</v>
      </c>
      <c r="DE12" s="45">
        <f t="shared" si="15"/>
        <v>1</v>
      </c>
      <c r="DF12" s="234">
        <f t="shared" si="15"/>
        <v>1</v>
      </c>
      <c r="DG12" s="240">
        <f t="shared" si="15"/>
        <v>0</v>
      </c>
      <c r="DH12" s="45">
        <f t="shared" si="15"/>
        <v>0</v>
      </c>
      <c r="DI12" s="45">
        <f t="shared" si="15"/>
        <v>0</v>
      </c>
      <c r="DJ12" s="45">
        <f t="shared" si="15"/>
        <v>0</v>
      </c>
      <c r="DK12" s="45">
        <f t="shared" si="15"/>
        <v>0</v>
      </c>
      <c r="DL12" s="45">
        <f t="shared" si="15"/>
        <v>0</v>
      </c>
      <c r="DM12" s="45">
        <f t="shared" si="15"/>
        <v>0</v>
      </c>
      <c r="DN12" s="234">
        <f t="shared" si="15"/>
        <v>0</v>
      </c>
      <c r="DO12" s="251">
        <f t="shared" si="15"/>
        <v>0</v>
      </c>
      <c r="DP12" s="251">
        <f t="shared" si="15"/>
        <v>0</v>
      </c>
      <c r="DQ12" s="240">
        <f t="shared" si="15"/>
        <v>0</v>
      </c>
      <c r="DR12" s="45">
        <f t="shared" si="15"/>
        <v>0</v>
      </c>
      <c r="DS12" s="45">
        <f t="shared" si="15"/>
        <v>0</v>
      </c>
      <c r="DT12" s="45">
        <f t="shared" si="15"/>
        <v>0</v>
      </c>
      <c r="DU12" s="45">
        <f t="shared" si="15"/>
        <v>0</v>
      </c>
      <c r="DV12" s="234">
        <f t="shared" si="15"/>
        <v>0</v>
      </c>
      <c r="DW12" s="240">
        <f t="shared" si="15"/>
        <v>0</v>
      </c>
      <c r="DX12" s="234">
        <f t="shared" si="15"/>
        <v>0</v>
      </c>
      <c r="DY12" s="240">
        <f t="shared" ref="DY12:EE12" si="16">COUNTIF(DY$9:DY$9,0)</f>
        <v>0</v>
      </c>
      <c r="DZ12" s="45">
        <f t="shared" si="16"/>
        <v>0</v>
      </c>
      <c r="EA12" s="45">
        <f t="shared" si="16"/>
        <v>0</v>
      </c>
      <c r="EB12" s="45">
        <f t="shared" si="16"/>
        <v>0</v>
      </c>
      <c r="EC12" s="45">
        <f t="shared" si="16"/>
        <v>0</v>
      </c>
      <c r="ED12" s="45">
        <f t="shared" si="16"/>
        <v>0</v>
      </c>
      <c r="EE12" s="234">
        <f t="shared" si="16"/>
        <v>0</v>
      </c>
      <c r="EF12" s="240">
        <f>COUNTIF(EF$9:EF$9,0)</f>
        <v>0</v>
      </c>
      <c r="EG12" s="234">
        <f>COUNTIF(EG$9:EG$9,0)</f>
        <v>0</v>
      </c>
      <c r="EH12" s="240">
        <f t="shared" ref="EH12:FD12" si="17">COUNTIF(EH$9:EH$9,0)</f>
        <v>0</v>
      </c>
      <c r="EI12" s="45">
        <f t="shared" si="17"/>
        <v>0</v>
      </c>
      <c r="EJ12" s="45">
        <f t="shared" si="17"/>
        <v>1</v>
      </c>
      <c r="EK12" s="45">
        <f t="shared" si="17"/>
        <v>0</v>
      </c>
      <c r="EL12" s="45">
        <f t="shared" si="17"/>
        <v>1</v>
      </c>
      <c r="EM12" s="45">
        <f t="shared" si="17"/>
        <v>0</v>
      </c>
      <c r="EN12" s="45">
        <f t="shared" si="17"/>
        <v>1</v>
      </c>
      <c r="EO12" s="45">
        <f t="shared" si="17"/>
        <v>0</v>
      </c>
      <c r="EP12" s="45">
        <f t="shared" si="17"/>
        <v>1</v>
      </c>
      <c r="EQ12" s="45">
        <f t="shared" si="17"/>
        <v>0</v>
      </c>
      <c r="ER12" s="45">
        <f t="shared" si="17"/>
        <v>1</v>
      </c>
      <c r="ES12" s="45">
        <f t="shared" si="17"/>
        <v>0</v>
      </c>
      <c r="ET12" s="45">
        <f t="shared" si="17"/>
        <v>1</v>
      </c>
      <c r="EU12" s="45">
        <f t="shared" si="17"/>
        <v>0</v>
      </c>
      <c r="EV12" s="45">
        <f t="shared" si="17"/>
        <v>1</v>
      </c>
      <c r="EW12" s="45">
        <f t="shared" si="17"/>
        <v>0</v>
      </c>
      <c r="EX12" s="45">
        <f t="shared" si="17"/>
        <v>1</v>
      </c>
      <c r="EY12" s="45">
        <f t="shared" si="17"/>
        <v>0</v>
      </c>
      <c r="EZ12" s="45">
        <f t="shared" si="17"/>
        <v>1</v>
      </c>
      <c r="FA12" s="45">
        <f t="shared" si="17"/>
        <v>0</v>
      </c>
      <c r="FB12" s="45">
        <f t="shared" si="17"/>
        <v>1</v>
      </c>
      <c r="FC12" s="45">
        <f t="shared" si="17"/>
        <v>0</v>
      </c>
      <c r="FD12" s="234">
        <f t="shared" si="17"/>
        <v>0</v>
      </c>
    </row>
    <row r="13" spans="1:160" ht="21" x14ac:dyDescent="0.2">
      <c r="A13" s="41" t="s">
        <v>190</v>
      </c>
      <c r="B13" s="233">
        <f t="shared" ref="B13:BL13" si="18">COUNTIF(B$9:B$9,1)</f>
        <v>0</v>
      </c>
      <c r="C13" s="43">
        <f t="shared" si="18"/>
        <v>0</v>
      </c>
      <c r="D13" s="43">
        <f t="shared" si="18"/>
        <v>0</v>
      </c>
      <c r="E13" s="43">
        <f t="shared" si="18"/>
        <v>0</v>
      </c>
      <c r="F13" s="234">
        <f t="shared" si="18"/>
        <v>0</v>
      </c>
      <c r="G13" s="240">
        <f t="shared" si="18"/>
        <v>0</v>
      </c>
      <c r="H13" s="45">
        <f t="shared" si="18"/>
        <v>0</v>
      </c>
      <c r="I13" s="45">
        <f t="shared" si="18"/>
        <v>0</v>
      </c>
      <c r="J13" s="45">
        <f t="shared" si="18"/>
        <v>0</v>
      </c>
      <c r="K13" s="45">
        <f t="shared" si="18"/>
        <v>0</v>
      </c>
      <c r="L13" s="45">
        <f t="shared" si="18"/>
        <v>0</v>
      </c>
      <c r="M13" s="45">
        <f t="shared" si="18"/>
        <v>0</v>
      </c>
      <c r="N13" s="234">
        <f t="shared" si="18"/>
        <v>0</v>
      </c>
      <c r="O13" s="230">
        <f t="shared" si="18"/>
        <v>1</v>
      </c>
      <c r="P13" s="45">
        <f t="shared" si="18"/>
        <v>1</v>
      </c>
      <c r="Q13" s="45">
        <f t="shared" si="18"/>
        <v>1</v>
      </c>
      <c r="R13" s="45">
        <f t="shared" si="18"/>
        <v>1</v>
      </c>
      <c r="S13" s="45">
        <f t="shared" si="18"/>
        <v>0</v>
      </c>
      <c r="T13" s="45">
        <f t="shared" si="18"/>
        <v>0</v>
      </c>
      <c r="U13" s="45">
        <f t="shared" si="18"/>
        <v>0</v>
      </c>
      <c r="V13" s="234">
        <f t="shared" si="18"/>
        <v>0</v>
      </c>
      <c r="W13" s="240">
        <f t="shared" si="18"/>
        <v>1</v>
      </c>
      <c r="X13" s="234">
        <f t="shared" si="18"/>
        <v>0</v>
      </c>
      <c r="Y13" s="240">
        <f t="shared" si="18"/>
        <v>0</v>
      </c>
      <c r="Z13" s="45">
        <f t="shared" si="18"/>
        <v>0</v>
      </c>
      <c r="AA13" s="45">
        <f t="shared" si="18"/>
        <v>0</v>
      </c>
      <c r="AB13" s="45">
        <f t="shared" si="18"/>
        <v>0</v>
      </c>
      <c r="AC13" s="45">
        <f t="shared" si="18"/>
        <v>0</v>
      </c>
      <c r="AD13" s="45">
        <f t="shared" si="18"/>
        <v>0</v>
      </c>
      <c r="AE13" s="234">
        <f t="shared" si="18"/>
        <v>0</v>
      </c>
      <c r="AF13" s="248">
        <f t="shared" si="18"/>
        <v>1</v>
      </c>
      <c r="AG13" s="251">
        <f t="shared" si="18"/>
        <v>0</v>
      </c>
      <c r="AH13" s="240">
        <f t="shared" si="18"/>
        <v>0</v>
      </c>
      <c r="AI13" s="45">
        <f t="shared" si="18"/>
        <v>0</v>
      </c>
      <c r="AJ13" s="45">
        <f t="shared" si="18"/>
        <v>0</v>
      </c>
      <c r="AK13" s="45">
        <f t="shared" si="18"/>
        <v>0</v>
      </c>
      <c r="AL13" s="45">
        <f t="shared" si="18"/>
        <v>0</v>
      </c>
      <c r="AM13" s="45">
        <f t="shared" si="18"/>
        <v>0</v>
      </c>
      <c r="AN13" s="234">
        <f t="shared" si="18"/>
        <v>0</v>
      </c>
      <c r="AO13" s="240">
        <f t="shared" si="18"/>
        <v>0</v>
      </c>
      <c r="AP13" s="45">
        <f t="shared" si="18"/>
        <v>0</v>
      </c>
      <c r="AQ13" s="45">
        <f t="shared" si="18"/>
        <v>0</v>
      </c>
      <c r="AR13" s="45">
        <f t="shared" si="18"/>
        <v>0</v>
      </c>
      <c r="AS13" s="45">
        <f t="shared" si="18"/>
        <v>0</v>
      </c>
      <c r="AT13" s="234">
        <f t="shared" si="18"/>
        <v>0</v>
      </c>
      <c r="AU13" s="240">
        <f t="shared" si="18"/>
        <v>0</v>
      </c>
      <c r="AV13" s="234">
        <f t="shared" si="18"/>
        <v>0</v>
      </c>
      <c r="AW13" s="240">
        <f t="shared" si="18"/>
        <v>0</v>
      </c>
      <c r="AX13" s="234">
        <f t="shared" si="18"/>
        <v>0</v>
      </c>
      <c r="AY13" s="230">
        <f t="shared" si="18"/>
        <v>1</v>
      </c>
      <c r="AZ13" s="45">
        <f t="shared" si="18"/>
        <v>0</v>
      </c>
      <c r="BA13" s="45">
        <f t="shared" si="18"/>
        <v>1</v>
      </c>
      <c r="BB13" s="45">
        <f t="shared" si="18"/>
        <v>0</v>
      </c>
      <c r="BC13" s="45">
        <f t="shared" si="18"/>
        <v>1</v>
      </c>
      <c r="BD13" s="45">
        <f t="shared" si="18"/>
        <v>0</v>
      </c>
      <c r="BE13" s="45">
        <f t="shared" si="18"/>
        <v>1</v>
      </c>
      <c r="BF13" s="45">
        <f t="shared" si="18"/>
        <v>0</v>
      </c>
      <c r="BG13" s="45">
        <f t="shared" si="18"/>
        <v>1</v>
      </c>
      <c r="BH13" s="45">
        <f t="shared" si="18"/>
        <v>0</v>
      </c>
      <c r="BI13" s="45">
        <f t="shared" si="18"/>
        <v>1</v>
      </c>
      <c r="BJ13" s="45">
        <f t="shared" si="18"/>
        <v>0</v>
      </c>
      <c r="BK13" s="45">
        <f t="shared" si="18"/>
        <v>1</v>
      </c>
      <c r="BL13" s="45">
        <f t="shared" si="18"/>
        <v>0</v>
      </c>
      <c r="BM13" s="45">
        <f t="shared" ref="BM13:DX13" si="19">COUNTIF(BM$9:BM$9,1)</f>
        <v>1</v>
      </c>
      <c r="BN13" s="246">
        <f t="shared" si="19"/>
        <v>0</v>
      </c>
      <c r="BO13" s="240">
        <f t="shared" si="19"/>
        <v>1</v>
      </c>
      <c r="BP13" s="45">
        <f t="shared" si="19"/>
        <v>0</v>
      </c>
      <c r="BQ13" s="45">
        <f t="shared" si="19"/>
        <v>1</v>
      </c>
      <c r="BR13" s="45">
        <f t="shared" si="19"/>
        <v>0</v>
      </c>
      <c r="BS13" s="45">
        <f t="shared" si="19"/>
        <v>1</v>
      </c>
      <c r="BT13" s="45">
        <f t="shared" si="19"/>
        <v>0</v>
      </c>
      <c r="BU13" s="45">
        <f t="shared" si="19"/>
        <v>1</v>
      </c>
      <c r="BV13" s="45">
        <f t="shared" si="19"/>
        <v>0</v>
      </c>
      <c r="BW13" s="45">
        <f t="shared" si="19"/>
        <v>1</v>
      </c>
      <c r="BX13" s="234">
        <f t="shared" si="19"/>
        <v>0</v>
      </c>
      <c r="BY13" s="240">
        <f t="shared" si="19"/>
        <v>1</v>
      </c>
      <c r="BZ13" s="45">
        <f t="shared" si="19"/>
        <v>1</v>
      </c>
      <c r="CA13" s="45">
        <f t="shared" si="19"/>
        <v>1</v>
      </c>
      <c r="CB13" s="45">
        <f t="shared" si="19"/>
        <v>1</v>
      </c>
      <c r="CC13" s="45">
        <f t="shared" si="19"/>
        <v>1</v>
      </c>
      <c r="CD13" s="234">
        <f t="shared" si="19"/>
        <v>0</v>
      </c>
      <c r="CE13" s="240">
        <f t="shared" si="19"/>
        <v>0</v>
      </c>
      <c r="CF13" s="45">
        <f t="shared" si="19"/>
        <v>0</v>
      </c>
      <c r="CG13" s="234">
        <f t="shared" si="19"/>
        <v>0</v>
      </c>
      <c r="CH13" s="240">
        <f t="shared" si="19"/>
        <v>0</v>
      </c>
      <c r="CI13" s="45">
        <f t="shared" si="19"/>
        <v>0</v>
      </c>
      <c r="CJ13" s="45">
        <f t="shared" si="19"/>
        <v>0</v>
      </c>
      <c r="CK13" s="45">
        <f t="shared" si="19"/>
        <v>0</v>
      </c>
      <c r="CL13" s="45">
        <f t="shared" si="19"/>
        <v>0</v>
      </c>
      <c r="CM13" s="45">
        <f t="shared" si="19"/>
        <v>0</v>
      </c>
      <c r="CN13" s="45">
        <f t="shared" si="19"/>
        <v>0</v>
      </c>
      <c r="CO13" s="45">
        <f t="shared" si="19"/>
        <v>0</v>
      </c>
      <c r="CP13" s="45">
        <f t="shared" si="19"/>
        <v>0</v>
      </c>
      <c r="CQ13" s="234">
        <f t="shared" si="19"/>
        <v>0</v>
      </c>
      <c r="CR13" s="240">
        <f t="shared" si="19"/>
        <v>1</v>
      </c>
      <c r="CS13" s="45">
        <f t="shared" si="19"/>
        <v>1</v>
      </c>
      <c r="CT13" s="45">
        <f t="shared" si="19"/>
        <v>1</v>
      </c>
      <c r="CU13" s="45">
        <f t="shared" si="19"/>
        <v>1</v>
      </c>
      <c r="CV13" s="45">
        <f t="shared" si="19"/>
        <v>0</v>
      </c>
      <c r="CW13" s="45">
        <f t="shared" si="19"/>
        <v>0</v>
      </c>
      <c r="CX13" s="45">
        <f t="shared" si="19"/>
        <v>1</v>
      </c>
      <c r="CY13" s="45">
        <f t="shared" si="19"/>
        <v>1</v>
      </c>
      <c r="CZ13" s="45">
        <f t="shared" si="19"/>
        <v>0</v>
      </c>
      <c r="DA13" s="45">
        <f t="shared" si="19"/>
        <v>0</v>
      </c>
      <c r="DB13" s="45">
        <f t="shared" si="19"/>
        <v>0</v>
      </c>
      <c r="DC13" s="45">
        <f t="shared" si="19"/>
        <v>1</v>
      </c>
      <c r="DD13" s="45">
        <f t="shared" si="19"/>
        <v>1</v>
      </c>
      <c r="DE13" s="45">
        <f t="shared" si="19"/>
        <v>0</v>
      </c>
      <c r="DF13" s="234">
        <f t="shared" si="19"/>
        <v>0</v>
      </c>
      <c r="DG13" s="240">
        <f t="shared" si="19"/>
        <v>0</v>
      </c>
      <c r="DH13" s="45">
        <f t="shared" si="19"/>
        <v>0</v>
      </c>
      <c r="DI13" s="45">
        <f t="shared" si="19"/>
        <v>0</v>
      </c>
      <c r="DJ13" s="45">
        <f t="shared" si="19"/>
        <v>0</v>
      </c>
      <c r="DK13" s="45">
        <f t="shared" si="19"/>
        <v>0</v>
      </c>
      <c r="DL13" s="45">
        <f t="shared" si="19"/>
        <v>0</v>
      </c>
      <c r="DM13" s="45">
        <f t="shared" si="19"/>
        <v>0</v>
      </c>
      <c r="DN13" s="234">
        <f t="shared" si="19"/>
        <v>0</v>
      </c>
      <c r="DO13" s="251">
        <f t="shared" si="19"/>
        <v>0</v>
      </c>
      <c r="DP13" s="251">
        <f t="shared" si="19"/>
        <v>0</v>
      </c>
      <c r="DQ13" s="240">
        <f t="shared" si="19"/>
        <v>1</v>
      </c>
      <c r="DR13" s="45">
        <f t="shared" si="19"/>
        <v>1</v>
      </c>
      <c r="DS13" s="45">
        <f t="shared" si="19"/>
        <v>1</v>
      </c>
      <c r="DT13" s="45">
        <f t="shared" si="19"/>
        <v>1</v>
      </c>
      <c r="DU13" s="45">
        <f t="shared" si="19"/>
        <v>0</v>
      </c>
      <c r="DV13" s="234">
        <f t="shared" si="19"/>
        <v>0</v>
      </c>
      <c r="DW13" s="240">
        <f t="shared" si="19"/>
        <v>0</v>
      </c>
      <c r="DX13" s="234">
        <f t="shared" si="19"/>
        <v>0</v>
      </c>
      <c r="DY13" s="240">
        <f t="shared" ref="DY13:EE13" si="20">COUNTIF(DY$9:DY$9,1)</f>
        <v>0</v>
      </c>
      <c r="DZ13" s="45">
        <f t="shared" si="20"/>
        <v>0</v>
      </c>
      <c r="EA13" s="45">
        <f t="shared" si="20"/>
        <v>0</v>
      </c>
      <c r="EB13" s="45">
        <f t="shared" si="20"/>
        <v>0</v>
      </c>
      <c r="EC13" s="45">
        <f t="shared" si="20"/>
        <v>0</v>
      </c>
      <c r="ED13" s="45">
        <f t="shared" si="20"/>
        <v>0</v>
      </c>
      <c r="EE13" s="234">
        <f t="shared" si="20"/>
        <v>0</v>
      </c>
      <c r="EF13" s="240">
        <f>COUNTIF(EF$9:EF$9,1)</f>
        <v>1</v>
      </c>
      <c r="EG13" s="234">
        <f>COUNTIF(EG$9:EG$9,1)</f>
        <v>0</v>
      </c>
      <c r="EH13" s="240">
        <f t="shared" ref="EH13:FD13" si="21">COUNTIF(EH$9:EH$9,1)</f>
        <v>0</v>
      </c>
      <c r="EI13" s="45">
        <f t="shared" si="21"/>
        <v>0</v>
      </c>
      <c r="EJ13" s="45">
        <f t="shared" si="21"/>
        <v>0</v>
      </c>
      <c r="EK13" s="45">
        <f t="shared" si="21"/>
        <v>0</v>
      </c>
      <c r="EL13" s="45">
        <f t="shared" si="21"/>
        <v>0</v>
      </c>
      <c r="EM13" s="45">
        <f t="shared" si="21"/>
        <v>0</v>
      </c>
      <c r="EN13" s="45">
        <f t="shared" si="21"/>
        <v>0</v>
      </c>
      <c r="EO13" s="45">
        <f t="shared" si="21"/>
        <v>0</v>
      </c>
      <c r="EP13" s="45">
        <f t="shared" si="21"/>
        <v>0</v>
      </c>
      <c r="EQ13" s="45">
        <f t="shared" si="21"/>
        <v>0</v>
      </c>
      <c r="ER13" s="45">
        <f t="shared" si="21"/>
        <v>0</v>
      </c>
      <c r="ES13" s="45">
        <f t="shared" si="21"/>
        <v>0</v>
      </c>
      <c r="ET13" s="45">
        <f t="shared" si="21"/>
        <v>0</v>
      </c>
      <c r="EU13" s="45">
        <f t="shared" si="21"/>
        <v>0</v>
      </c>
      <c r="EV13" s="45">
        <f t="shared" si="21"/>
        <v>0</v>
      </c>
      <c r="EW13" s="45">
        <f t="shared" si="21"/>
        <v>0</v>
      </c>
      <c r="EX13" s="45">
        <f t="shared" si="21"/>
        <v>0</v>
      </c>
      <c r="EY13" s="45">
        <f t="shared" si="21"/>
        <v>0</v>
      </c>
      <c r="EZ13" s="45">
        <f t="shared" si="21"/>
        <v>0</v>
      </c>
      <c r="FA13" s="45">
        <f t="shared" si="21"/>
        <v>0</v>
      </c>
      <c r="FB13" s="45">
        <f t="shared" si="21"/>
        <v>0</v>
      </c>
      <c r="FC13" s="45">
        <f t="shared" si="21"/>
        <v>0</v>
      </c>
      <c r="FD13" s="234">
        <f t="shared" si="21"/>
        <v>0</v>
      </c>
    </row>
    <row r="14" spans="1:160" ht="21" x14ac:dyDescent="0.2">
      <c r="A14" s="41" t="s">
        <v>191</v>
      </c>
      <c r="B14" s="233">
        <f t="shared" ref="B14:BL14" si="22">COUNTIF(B$9:B$9,2)</f>
        <v>0</v>
      </c>
      <c r="C14" s="43">
        <f t="shared" si="22"/>
        <v>1</v>
      </c>
      <c r="D14" s="43">
        <f t="shared" si="22"/>
        <v>1</v>
      </c>
      <c r="E14" s="43">
        <f t="shared" si="22"/>
        <v>0</v>
      </c>
      <c r="F14" s="234">
        <f t="shared" si="22"/>
        <v>1</v>
      </c>
      <c r="G14" s="240">
        <f t="shared" si="22"/>
        <v>1</v>
      </c>
      <c r="H14" s="45">
        <f t="shared" si="22"/>
        <v>0</v>
      </c>
      <c r="I14" s="45">
        <f t="shared" si="22"/>
        <v>1</v>
      </c>
      <c r="J14" s="45">
        <f t="shared" si="22"/>
        <v>0</v>
      </c>
      <c r="K14" s="45">
        <f t="shared" si="22"/>
        <v>1</v>
      </c>
      <c r="L14" s="45">
        <f t="shared" si="22"/>
        <v>0</v>
      </c>
      <c r="M14" s="45">
        <f t="shared" si="22"/>
        <v>1</v>
      </c>
      <c r="N14" s="234">
        <f t="shared" si="22"/>
        <v>0</v>
      </c>
      <c r="O14" s="230">
        <f t="shared" si="22"/>
        <v>0</v>
      </c>
      <c r="P14" s="45">
        <f t="shared" si="22"/>
        <v>0</v>
      </c>
      <c r="Q14" s="45">
        <f t="shared" si="22"/>
        <v>0</v>
      </c>
      <c r="R14" s="45">
        <f t="shared" si="22"/>
        <v>0</v>
      </c>
      <c r="S14" s="45">
        <f t="shared" si="22"/>
        <v>1</v>
      </c>
      <c r="T14" s="45">
        <f t="shared" si="22"/>
        <v>1</v>
      </c>
      <c r="U14" s="45">
        <f t="shared" si="22"/>
        <v>0</v>
      </c>
      <c r="V14" s="234">
        <f t="shared" si="22"/>
        <v>0</v>
      </c>
      <c r="W14" s="240">
        <f t="shared" si="22"/>
        <v>0</v>
      </c>
      <c r="X14" s="234">
        <f t="shared" si="22"/>
        <v>0</v>
      </c>
      <c r="Y14" s="240">
        <f t="shared" si="22"/>
        <v>0</v>
      </c>
      <c r="Z14" s="45">
        <f t="shared" si="22"/>
        <v>0</v>
      </c>
      <c r="AA14" s="45">
        <f t="shared" si="22"/>
        <v>0</v>
      </c>
      <c r="AB14" s="45">
        <f t="shared" si="22"/>
        <v>0</v>
      </c>
      <c r="AC14" s="45">
        <f t="shared" si="22"/>
        <v>0</v>
      </c>
      <c r="AD14" s="45">
        <f t="shared" si="22"/>
        <v>0</v>
      </c>
      <c r="AE14" s="234">
        <f t="shared" si="22"/>
        <v>0</v>
      </c>
      <c r="AF14" s="248">
        <f t="shared" si="22"/>
        <v>0</v>
      </c>
      <c r="AG14" s="251">
        <f t="shared" si="22"/>
        <v>0</v>
      </c>
      <c r="AH14" s="240">
        <f t="shared" si="22"/>
        <v>0</v>
      </c>
      <c r="AI14" s="45">
        <f t="shared" si="22"/>
        <v>0</v>
      </c>
      <c r="AJ14" s="45">
        <f t="shared" si="22"/>
        <v>0</v>
      </c>
      <c r="AK14" s="45">
        <f t="shared" si="22"/>
        <v>0</v>
      </c>
      <c r="AL14" s="45">
        <f t="shared" si="22"/>
        <v>0</v>
      </c>
      <c r="AM14" s="45">
        <f t="shared" si="22"/>
        <v>0</v>
      </c>
      <c r="AN14" s="234">
        <f t="shared" si="22"/>
        <v>0</v>
      </c>
      <c r="AO14" s="240">
        <f t="shared" si="22"/>
        <v>0</v>
      </c>
      <c r="AP14" s="45">
        <f t="shared" si="22"/>
        <v>0</v>
      </c>
      <c r="AQ14" s="45">
        <f t="shared" si="22"/>
        <v>0</v>
      </c>
      <c r="AR14" s="45">
        <f t="shared" si="22"/>
        <v>0</v>
      </c>
      <c r="AS14" s="45">
        <f t="shared" si="22"/>
        <v>0</v>
      </c>
      <c r="AT14" s="234">
        <f t="shared" si="22"/>
        <v>0</v>
      </c>
      <c r="AU14" s="240">
        <f t="shared" si="22"/>
        <v>0</v>
      </c>
      <c r="AV14" s="234">
        <f t="shared" si="22"/>
        <v>0</v>
      </c>
      <c r="AW14" s="240">
        <f t="shared" si="22"/>
        <v>0</v>
      </c>
      <c r="AX14" s="234">
        <f t="shared" si="22"/>
        <v>0</v>
      </c>
      <c r="AY14" s="230">
        <f t="shared" si="22"/>
        <v>0</v>
      </c>
      <c r="AZ14" s="45">
        <f t="shared" si="22"/>
        <v>0</v>
      </c>
      <c r="BA14" s="45">
        <f t="shared" si="22"/>
        <v>0</v>
      </c>
      <c r="BB14" s="45">
        <f t="shared" si="22"/>
        <v>0</v>
      </c>
      <c r="BC14" s="45">
        <f t="shared" si="22"/>
        <v>0</v>
      </c>
      <c r="BD14" s="45">
        <f t="shared" si="22"/>
        <v>0</v>
      </c>
      <c r="BE14" s="45">
        <f t="shared" si="22"/>
        <v>0</v>
      </c>
      <c r="BF14" s="45">
        <f t="shared" si="22"/>
        <v>0</v>
      </c>
      <c r="BG14" s="45">
        <f t="shared" si="22"/>
        <v>0</v>
      </c>
      <c r="BH14" s="45">
        <f t="shared" si="22"/>
        <v>0</v>
      </c>
      <c r="BI14" s="45">
        <f t="shared" si="22"/>
        <v>0</v>
      </c>
      <c r="BJ14" s="45">
        <f t="shared" si="22"/>
        <v>0</v>
      </c>
      <c r="BK14" s="45">
        <f t="shared" si="22"/>
        <v>0</v>
      </c>
      <c r="BL14" s="45">
        <f t="shared" si="22"/>
        <v>0</v>
      </c>
      <c r="BM14" s="45">
        <f t="shared" ref="BM14:DX14" si="23">COUNTIF(BM$9:BM$9,2)</f>
        <v>0</v>
      </c>
      <c r="BN14" s="246">
        <f t="shared" si="23"/>
        <v>0</v>
      </c>
      <c r="BO14" s="240">
        <f t="shared" si="23"/>
        <v>0</v>
      </c>
      <c r="BP14" s="45">
        <f t="shared" si="23"/>
        <v>0</v>
      </c>
      <c r="BQ14" s="45">
        <f t="shared" si="23"/>
        <v>0</v>
      </c>
      <c r="BR14" s="45">
        <f t="shared" si="23"/>
        <v>0</v>
      </c>
      <c r="BS14" s="45">
        <f t="shared" si="23"/>
        <v>0</v>
      </c>
      <c r="BT14" s="45">
        <f t="shared" si="23"/>
        <v>0</v>
      </c>
      <c r="BU14" s="45">
        <f t="shared" si="23"/>
        <v>0</v>
      </c>
      <c r="BV14" s="45">
        <f t="shared" si="23"/>
        <v>0</v>
      </c>
      <c r="BW14" s="45">
        <f t="shared" si="23"/>
        <v>0</v>
      </c>
      <c r="BX14" s="234">
        <f t="shared" si="23"/>
        <v>0</v>
      </c>
      <c r="BY14" s="240">
        <f t="shared" si="23"/>
        <v>0</v>
      </c>
      <c r="BZ14" s="45">
        <f t="shared" si="23"/>
        <v>0</v>
      </c>
      <c r="CA14" s="45">
        <f t="shared" si="23"/>
        <v>0</v>
      </c>
      <c r="CB14" s="45">
        <f t="shared" si="23"/>
        <v>0</v>
      </c>
      <c r="CC14" s="45">
        <f t="shared" si="23"/>
        <v>0</v>
      </c>
      <c r="CD14" s="234">
        <f t="shared" si="23"/>
        <v>0</v>
      </c>
      <c r="CE14" s="240">
        <f t="shared" si="23"/>
        <v>0</v>
      </c>
      <c r="CF14" s="45">
        <f t="shared" si="23"/>
        <v>0</v>
      </c>
      <c r="CG14" s="234">
        <f t="shared" si="23"/>
        <v>0</v>
      </c>
      <c r="CH14" s="240">
        <f t="shared" si="23"/>
        <v>0</v>
      </c>
      <c r="CI14" s="45">
        <f t="shared" si="23"/>
        <v>0</v>
      </c>
      <c r="CJ14" s="45">
        <f t="shared" si="23"/>
        <v>0</v>
      </c>
      <c r="CK14" s="45">
        <f t="shared" si="23"/>
        <v>0</v>
      </c>
      <c r="CL14" s="45">
        <f t="shared" si="23"/>
        <v>0</v>
      </c>
      <c r="CM14" s="45">
        <f t="shared" si="23"/>
        <v>0</v>
      </c>
      <c r="CN14" s="45">
        <f t="shared" si="23"/>
        <v>0</v>
      </c>
      <c r="CO14" s="45">
        <f t="shared" si="23"/>
        <v>0</v>
      </c>
      <c r="CP14" s="45">
        <f t="shared" si="23"/>
        <v>0</v>
      </c>
      <c r="CQ14" s="234">
        <f t="shared" si="23"/>
        <v>0</v>
      </c>
      <c r="CR14" s="240">
        <f t="shared" si="23"/>
        <v>0</v>
      </c>
      <c r="CS14" s="45">
        <f t="shared" si="23"/>
        <v>0</v>
      </c>
      <c r="CT14" s="45">
        <f t="shared" si="23"/>
        <v>0</v>
      </c>
      <c r="CU14" s="45">
        <f t="shared" si="23"/>
        <v>0</v>
      </c>
      <c r="CV14" s="45">
        <f t="shared" si="23"/>
        <v>1</v>
      </c>
      <c r="CW14" s="45">
        <f t="shared" si="23"/>
        <v>0</v>
      </c>
      <c r="CX14" s="45">
        <f t="shared" si="23"/>
        <v>0</v>
      </c>
      <c r="CY14" s="45">
        <f t="shared" si="23"/>
        <v>0</v>
      </c>
      <c r="CZ14" s="45">
        <f t="shared" si="23"/>
        <v>1</v>
      </c>
      <c r="DA14" s="45">
        <f t="shared" si="23"/>
        <v>1</v>
      </c>
      <c r="DB14" s="45">
        <f t="shared" si="23"/>
        <v>0</v>
      </c>
      <c r="DC14" s="45">
        <f t="shared" si="23"/>
        <v>0</v>
      </c>
      <c r="DD14" s="45">
        <f t="shared" si="23"/>
        <v>0</v>
      </c>
      <c r="DE14" s="45">
        <f t="shared" si="23"/>
        <v>0</v>
      </c>
      <c r="DF14" s="234">
        <f t="shared" si="23"/>
        <v>0</v>
      </c>
      <c r="DG14" s="240">
        <f t="shared" si="23"/>
        <v>0</v>
      </c>
      <c r="DH14" s="45">
        <f t="shared" si="23"/>
        <v>0</v>
      </c>
      <c r="DI14" s="45">
        <f t="shared" si="23"/>
        <v>0</v>
      </c>
      <c r="DJ14" s="45">
        <f t="shared" si="23"/>
        <v>0</v>
      </c>
      <c r="DK14" s="45">
        <f t="shared" si="23"/>
        <v>0</v>
      </c>
      <c r="DL14" s="45">
        <f t="shared" si="23"/>
        <v>0</v>
      </c>
      <c r="DM14" s="45">
        <f t="shared" si="23"/>
        <v>0</v>
      </c>
      <c r="DN14" s="234">
        <f t="shared" si="23"/>
        <v>0</v>
      </c>
      <c r="DO14" s="251">
        <f t="shared" si="23"/>
        <v>0</v>
      </c>
      <c r="DP14" s="251">
        <f t="shared" si="23"/>
        <v>0</v>
      </c>
      <c r="DQ14" s="240">
        <f t="shared" si="23"/>
        <v>0</v>
      </c>
      <c r="DR14" s="45">
        <f t="shared" si="23"/>
        <v>0</v>
      </c>
      <c r="DS14" s="45">
        <f t="shared" si="23"/>
        <v>0</v>
      </c>
      <c r="DT14" s="45">
        <f t="shared" si="23"/>
        <v>0</v>
      </c>
      <c r="DU14" s="45">
        <f t="shared" si="23"/>
        <v>0</v>
      </c>
      <c r="DV14" s="234">
        <f t="shared" si="23"/>
        <v>0</v>
      </c>
      <c r="DW14" s="240">
        <f t="shared" si="23"/>
        <v>0</v>
      </c>
      <c r="DX14" s="234">
        <f t="shared" si="23"/>
        <v>0</v>
      </c>
      <c r="DY14" s="240">
        <f t="shared" ref="DY14:EE14" si="24">COUNTIF(DY$9:DY$9,2)</f>
        <v>1</v>
      </c>
      <c r="DZ14" s="45">
        <f t="shared" si="24"/>
        <v>0</v>
      </c>
      <c r="EA14" s="45">
        <f t="shared" si="24"/>
        <v>0</v>
      </c>
      <c r="EB14" s="45">
        <f t="shared" si="24"/>
        <v>0</v>
      </c>
      <c r="EC14" s="45">
        <f t="shared" si="24"/>
        <v>0</v>
      </c>
      <c r="ED14" s="45">
        <f t="shared" si="24"/>
        <v>0</v>
      </c>
      <c r="EE14" s="234">
        <f t="shared" si="24"/>
        <v>0</v>
      </c>
      <c r="EF14" s="240">
        <f>COUNTIF(EF$9:EF$9,2)</f>
        <v>0</v>
      </c>
      <c r="EG14" s="234">
        <f>COUNTIF(EG$9:EG$9,2)</f>
        <v>0</v>
      </c>
      <c r="EH14" s="240">
        <f t="shared" ref="EH14:FD14" si="25">COUNTIF(EH$9:EH$9,2)</f>
        <v>0</v>
      </c>
      <c r="EI14" s="45">
        <f t="shared" si="25"/>
        <v>0</v>
      </c>
      <c r="EJ14" s="45">
        <f t="shared" si="25"/>
        <v>0</v>
      </c>
      <c r="EK14" s="45">
        <f t="shared" si="25"/>
        <v>0</v>
      </c>
      <c r="EL14" s="45">
        <f t="shared" si="25"/>
        <v>0</v>
      </c>
      <c r="EM14" s="45">
        <f t="shared" si="25"/>
        <v>0</v>
      </c>
      <c r="EN14" s="45">
        <f t="shared" si="25"/>
        <v>0</v>
      </c>
      <c r="EO14" s="45">
        <f t="shared" si="25"/>
        <v>0</v>
      </c>
      <c r="EP14" s="45">
        <f t="shared" si="25"/>
        <v>0</v>
      </c>
      <c r="EQ14" s="45">
        <f t="shared" si="25"/>
        <v>0</v>
      </c>
      <c r="ER14" s="45">
        <f t="shared" si="25"/>
        <v>0</v>
      </c>
      <c r="ES14" s="45">
        <f t="shared" si="25"/>
        <v>0</v>
      </c>
      <c r="ET14" s="45">
        <f t="shared" si="25"/>
        <v>0</v>
      </c>
      <c r="EU14" s="45">
        <f t="shared" si="25"/>
        <v>0</v>
      </c>
      <c r="EV14" s="45">
        <f t="shared" si="25"/>
        <v>0</v>
      </c>
      <c r="EW14" s="45">
        <f t="shared" si="25"/>
        <v>0</v>
      </c>
      <c r="EX14" s="45">
        <f t="shared" si="25"/>
        <v>0</v>
      </c>
      <c r="EY14" s="45">
        <f t="shared" si="25"/>
        <v>0</v>
      </c>
      <c r="EZ14" s="45">
        <f t="shared" si="25"/>
        <v>0</v>
      </c>
      <c r="FA14" s="45">
        <f t="shared" si="25"/>
        <v>0</v>
      </c>
      <c r="FB14" s="45">
        <f t="shared" si="25"/>
        <v>0</v>
      </c>
      <c r="FC14" s="45">
        <f t="shared" si="25"/>
        <v>0</v>
      </c>
      <c r="FD14" s="234">
        <f t="shared" si="25"/>
        <v>0</v>
      </c>
    </row>
    <row r="15" spans="1:160" ht="21" x14ac:dyDescent="0.2">
      <c r="A15" s="41" t="s">
        <v>192</v>
      </c>
      <c r="B15" s="233">
        <f t="shared" ref="B15:BL15" si="26">COUNTIF(B$9:B$9,3)</f>
        <v>0</v>
      </c>
      <c r="C15" s="43">
        <f t="shared" si="26"/>
        <v>0</v>
      </c>
      <c r="D15" s="43">
        <f t="shared" si="26"/>
        <v>0</v>
      </c>
      <c r="E15" s="43">
        <f t="shared" si="26"/>
        <v>0</v>
      </c>
      <c r="F15" s="234">
        <f t="shared" si="26"/>
        <v>0</v>
      </c>
      <c r="G15" s="240">
        <f t="shared" si="26"/>
        <v>0</v>
      </c>
      <c r="H15" s="45">
        <f t="shared" si="26"/>
        <v>0</v>
      </c>
      <c r="I15" s="45">
        <f t="shared" si="26"/>
        <v>0</v>
      </c>
      <c r="J15" s="45">
        <f t="shared" si="26"/>
        <v>0</v>
      </c>
      <c r="K15" s="45">
        <f t="shared" si="26"/>
        <v>0</v>
      </c>
      <c r="L15" s="45">
        <f t="shared" si="26"/>
        <v>0</v>
      </c>
      <c r="M15" s="45">
        <f t="shared" si="26"/>
        <v>0</v>
      </c>
      <c r="N15" s="234">
        <f t="shared" si="26"/>
        <v>0</v>
      </c>
      <c r="O15" s="230">
        <f t="shared" si="26"/>
        <v>0</v>
      </c>
      <c r="P15" s="45">
        <f t="shared" si="26"/>
        <v>0</v>
      </c>
      <c r="Q15" s="45">
        <f t="shared" si="26"/>
        <v>0</v>
      </c>
      <c r="R15" s="45">
        <f t="shared" si="26"/>
        <v>0</v>
      </c>
      <c r="S15" s="45">
        <f t="shared" si="26"/>
        <v>0</v>
      </c>
      <c r="T15" s="45">
        <f t="shared" si="26"/>
        <v>0</v>
      </c>
      <c r="U15" s="45">
        <f t="shared" si="26"/>
        <v>0</v>
      </c>
      <c r="V15" s="234">
        <f t="shared" si="26"/>
        <v>0</v>
      </c>
      <c r="W15" s="240">
        <f t="shared" si="26"/>
        <v>0</v>
      </c>
      <c r="X15" s="234">
        <f t="shared" si="26"/>
        <v>0</v>
      </c>
      <c r="Y15" s="240">
        <f t="shared" si="26"/>
        <v>0</v>
      </c>
      <c r="Z15" s="45">
        <f t="shared" si="26"/>
        <v>0</v>
      </c>
      <c r="AA15" s="45">
        <f t="shared" si="26"/>
        <v>1</v>
      </c>
      <c r="AB15" s="45">
        <f t="shared" si="26"/>
        <v>0</v>
      </c>
      <c r="AC15" s="45">
        <f t="shared" si="26"/>
        <v>0</v>
      </c>
      <c r="AD15" s="45">
        <f t="shared" si="26"/>
        <v>0</v>
      </c>
      <c r="AE15" s="234">
        <f t="shared" si="26"/>
        <v>0</v>
      </c>
      <c r="AF15" s="248">
        <f t="shared" si="26"/>
        <v>0</v>
      </c>
      <c r="AG15" s="251">
        <f t="shared" si="26"/>
        <v>0</v>
      </c>
      <c r="AH15" s="240">
        <f t="shared" si="26"/>
        <v>1</v>
      </c>
      <c r="AI15" s="45">
        <f t="shared" si="26"/>
        <v>0</v>
      </c>
      <c r="AJ15" s="45">
        <f t="shared" si="26"/>
        <v>1</v>
      </c>
      <c r="AK15" s="45">
        <f t="shared" si="26"/>
        <v>0</v>
      </c>
      <c r="AL15" s="45">
        <f t="shared" si="26"/>
        <v>1</v>
      </c>
      <c r="AM15" s="45">
        <f t="shared" si="26"/>
        <v>0</v>
      </c>
      <c r="AN15" s="234">
        <f t="shared" si="26"/>
        <v>0</v>
      </c>
      <c r="AO15" s="240">
        <f t="shared" si="26"/>
        <v>1</v>
      </c>
      <c r="AP15" s="45">
        <f t="shared" si="26"/>
        <v>1</v>
      </c>
      <c r="AQ15" s="45">
        <f t="shared" si="26"/>
        <v>1</v>
      </c>
      <c r="AR15" s="45">
        <f t="shared" si="26"/>
        <v>1</v>
      </c>
      <c r="AS15" s="45">
        <f t="shared" si="26"/>
        <v>1</v>
      </c>
      <c r="AT15" s="234">
        <f t="shared" si="26"/>
        <v>0</v>
      </c>
      <c r="AU15" s="240">
        <f t="shared" si="26"/>
        <v>0</v>
      </c>
      <c r="AV15" s="234">
        <f t="shared" si="26"/>
        <v>0</v>
      </c>
      <c r="AW15" s="240">
        <f t="shared" si="26"/>
        <v>0</v>
      </c>
      <c r="AX15" s="234">
        <f t="shared" si="26"/>
        <v>0</v>
      </c>
      <c r="AY15" s="230">
        <f t="shared" si="26"/>
        <v>0</v>
      </c>
      <c r="AZ15" s="45">
        <f t="shared" si="26"/>
        <v>0</v>
      </c>
      <c r="BA15" s="45">
        <f t="shared" si="26"/>
        <v>0</v>
      </c>
      <c r="BB15" s="45">
        <f t="shared" si="26"/>
        <v>0</v>
      </c>
      <c r="BC15" s="45">
        <f t="shared" si="26"/>
        <v>0</v>
      </c>
      <c r="BD15" s="45">
        <f t="shared" si="26"/>
        <v>0</v>
      </c>
      <c r="BE15" s="45">
        <f t="shared" si="26"/>
        <v>0</v>
      </c>
      <c r="BF15" s="45">
        <f t="shared" si="26"/>
        <v>0</v>
      </c>
      <c r="BG15" s="45">
        <f t="shared" si="26"/>
        <v>0</v>
      </c>
      <c r="BH15" s="45">
        <f t="shared" si="26"/>
        <v>0</v>
      </c>
      <c r="BI15" s="45">
        <f t="shared" si="26"/>
        <v>0</v>
      </c>
      <c r="BJ15" s="45">
        <f t="shared" si="26"/>
        <v>0</v>
      </c>
      <c r="BK15" s="45">
        <f t="shared" si="26"/>
        <v>0</v>
      </c>
      <c r="BL15" s="45">
        <f t="shared" si="26"/>
        <v>0</v>
      </c>
      <c r="BM15" s="45">
        <f t="shared" ref="BM15:DX15" si="27">COUNTIF(BM$9:BM$9,3)</f>
        <v>0</v>
      </c>
      <c r="BN15" s="246">
        <f t="shared" si="27"/>
        <v>0</v>
      </c>
      <c r="BO15" s="240">
        <f t="shared" si="27"/>
        <v>0</v>
      </c>
      <c r="BP15" s="45">
        <f t="shared" si="27"/>
        <v>0</v>
      </c>
      <c r="BQ15" s="45">
        <f t="shared" si="27"/>
        <v>0</v>
      </c>
      <c r="BR15" s="45">
        <f t="shared" si="27"/>
        <v>0</v>
      </c>
      <c r="BS15" s="45">
        <f t="shared" si="27"/>
        <v>0</v>
      </c>
      <c r="BT15" s="45">
        <f t="shared" si="27"/>
        <v>0</v>
      </c>
      <c r="BU15" s="45">
        <f t="shared" si="27"/>
        <v>0</v>
      </c>
      <c r="BV15" s="45">
        <f t="shared" si="27"/>
        <v>0</v>
      </c>
      <c r="BW15" s="45">
        <f t="shared" si="27"/>
        <v>0</v>
      </c>
      <c r="BX15" s="234">
        <f t="shared" si="27"/>
        <v>0</v>
      </c>
      <c r="BY15" s="240">
        <f t="shared" si="27"/>
        <v>0</v>
      </c>
      <c r="BZ15" s="45">
        <f t="shared" si="27"/>
        <v>0</v>
      </c>
      <c r="CA15" s="45">
        <f t="shared" si="27"/>
        <v>0</v>
      </c>
      <c r="CB15" s="45">
        <f t="shared" si="27"/>
        <v>0</v>
      </c>
      <c r="CC15" s="45">
        <f t="shared" si="27"/>
        <v>0</v>
      </c>
      <c r="CD15" s="234">
        <f t="shared" si="27"/>
        <v>0</v>
      </c>
      <c r="CE15" s="240">
        <f t="shared" si="27"/>
        <v>1</v>
      </c>
      <c r="CF15" s="45">
        <f t="shared" si="27"/>
        <v>0</v>
      </c>
      <c r="CG15" s="234">
        <f t="shared" si="27"/>
        <v>0</v>
      </c>
      <c r="CH15" s="240">
        <f t="shared" si="27"/>
        <v>0</v>
      </c>
      <c r="CI15" s="45">
        <f t="shared" si="27"/>
        <v>0</v>
      </c>
      <c r="CJ15" s="45">
        <f t="shared" si="27"/>
        <v>0</v>
      </c>
      <c r="CK15" s="45">
        <f t="shared" si="27"/>
        <v>0</v>
      </c>
      <c r="CL15" s="45">
        <f t="shared" si="27"/>
        <v>0</v>
      </c>
      <c r="CM15" s="45">
        <f t="shared" si="27"/>
        <v>0</v>
      </c>
      <c r="CN15" s="45">
        <f t="shared" si="27"/>
        <v>0</v>
      </c>
      <c r="CO15" s="45">
        <f t="shared" si="27"/>
        <v>0</v>
      </c>
      <c r="CP15" s="45">
        <f t="shared" si="27"/>
        <v>0</v>
      </c>
      <c r="CQ15" s="234">
        <f t="shared" si="27"/>
        <v>0</v>
      </c>
      <c r="CR15" s="240">
        <f t="shared" si="27"/>
        <v>0</v>
      </c>
      <c r="CS15" s="45">
        <f t="shared" si="27"/>
        <v>0</v>
      </c>
      <c r="CT15" s="45">
        <f t="shared" si="27"/>
        <v>0</v>
      </c>
      <c r="CU15" s="45">
        <f t="shared" si="27"/>
        <v>0</v>
      </c>
      <c r="CV15" s="45">
        <f t="shared" si="27"/>
        <v>0</v>
      </c>
      <c r="CW15" s="45">
        <f t="shared" si="27"/>
        <v>0</v>
      </c>
      <c r="CX15" s="45">
        <f t="shared" si="27"/>
        <v>0</v>
      </c>
      <c r="CY15" s="45">
        <f t="shared" si="27"/>
        <v>0</v>
      </c>
      <c r="CZ15" s="45">
        <f t="shared" si="27"/>
        <v>0</v>
      </c>
      <c r="DA15" s="45">
        <f t="shared" si="27"/>
        <v>0</v>
      </c>
      <c r="DB15" s="45">
        <f t="shared" si="27"/>
        <v>0</v>
      </c>
      <c r="DC15" s="45">
        <f t="shared" si="27"/>
        <v>0</v>
      </c>
      <c r="DD15" s="45">
        <f t="shared" si="27"/>
        <v>0</v>
      </c>
      <c r="DE15" s="45">
        <f t="shared" si="27"/>
        <v>0</v>
      </c>
      <c r="DF15" s="234">
        <f t="shared" si="27"/>
        <v>0</v>
      </c>
      <c r="DG15" s="240">
        <f t="shared" si="27"/>
        <v>0</v>
      </c>
      <c r="DH15" s="45">
        <f t="shared" si="27"/>
        <v>0</v>
      </c>
      <c r="DI15" s="45">
        <f t="shared" si="27"/>
        <v>0</v>
      </c>
      <c r="DJ15" s="45">
        <f t="shared" si="27"/>
        <v>0</v>
      </c>
      <c r="DK15" s="45">
        <f t="shared" si="27"/>
        <v>0</v>
      </c>
      <c r="DL15" s="45">
        <f t="shared" si="27"/>
        <v>0</v>
      </c>
      <c r="DM15" s="45">
        <f t="shared" si="27"/>
        <v>0</v>
      </c>
      <c r="DN15" s="234">
        <f t="shared" si="27"/>
        <v>0</v>
      </c>
      <c r="DO15" s="251">
        <f t="shared" si="27"/>
        <v>0</v>
      </c>
      <c r="DP15" s="251">
        <f t="shared" si="27"/>
        <v>0</v>
      </c>
      <c r="DQ15" s="240">
        <f t="shared" si="27"/>
        <v>0</v>
      </c>
      <c r="DR15" s="45">
        <f t="shared" si="27"/>
        <v>0</v>
      </c>
      <c r="DS15" s="45">
        <f t="shared" si="27"/>
        <v>0</v>
      </c>
      <c r="DT15" s="45">
        <f t="shared" si="27"/>
        <v>0</v>
      </c>
      <c r="DU15" s="45">
        <f t="shared" si="27"/>
        <v>0</v>
      </c>
      <c r="DV15" s="234">
        <f t="shared" si="27"/>
        <v>0</v>
      </c>
      <c r="DW15" s="240">
        <f t="shared" si="27"/>
        <v>0</v>
      </c>
      <c r="DX15" s="234">
        <f t="shared" si="27"/>
        <v>0</v>
      </c>
      <c r="DY15" s="240">
        <f t="shared" ref="DY15:EE15" si="28">COUNTIF(DY$9:DY$9,3)</f>
        <v>0</v>
      </c>
      <c r="DZ15" s="45">
        <f t="shared" si="28"/>
        <v>0</v>
      </c>
      <c r="EA15" s="45">
        <f t="shared" si="28"/>
        <v>0</v>
      </c>
      <c r="EB15" s="45">
        <f t="shared" si="28"/>
        <v>0</v>
      </c>
      <c r="EC15" s="45">
        <f t="shared" si="28"/>
        <v>0</v>
      </c>
      <c r="ED15" s="45">
        <f t="shared" si="28"/>
        <v>0</v>
      </c>
      <c r="EE15" s="234">
        <f t="shared" si="28"/>
        <v>0</v>
      </c>
      <c r="EF15" s="240">
        <f>COUNTIF(EF$9:EF$9,3)</f>
        <v>0</v>
      </c>
      <c r="EG15" s="234">
        <f>COUNTIF(EG$9:EG$9,3)</f>
        <v>0</v>
      </c>
      <c r="EH15" s="240">
        <f t="shared" ref="EH15:FD15" si="29">COUNTIF(EH$9:EH$9,3)</f>
        <v>0</v>
      </c>
      <c r="EI15" s="45">
        <f t="shared" si="29"/>
        <v>0</v>
      </c>
      <c r="EJ15" s="45">
        <f t="shared" si="29"/>
        <v>0</v>
      </c>
      <c r="EK15" s="45">
        <f t="shared" si="29"/>
        <v>0</v>
      </c>
      <c r="EL15" s="45">
        <f t="shared" si="29"/>
        <v>0</v>
      </c>
      <c r="EM15" s="45">
        <f t="shared" si="29"/>
        <v>0</v>
      </c>
      <c r="EN15" s="45">
        <f t="shared" si="29"/>
        <v>0</v>
      </c>
      <c r="EO15" s="45">
        <f t="shared" si="29"/>
        <v>0</v>
      </c>
      <c r="EP15" s="45">
        <f t="shared" si="29"/>
        <v>0</v>
      </c>
      <c r="EQ15" s="45">
        <f t="shared" si="29"/>
        <v>0</v>
      </c>
      <c r="ER15" s="45">
        <f t="shared" si="29"/>
        <v>0</v>
      </c>
      <c r="ES15" s="45">
        <f t="shared" si="29"/>
        <v>0</v>
      </c>
      <c r="ET15" s="45">
        <f t="shared" si="29"/>
        <v>0</v>
      </c>
      <c r="EU15" s="45">
        <f t="shared" si="29"/>
        <v>0</v>
      </c>
      <c r="EV15" s="45">
        <f t="shared" si="29"/>
        <v>0</v>
      </c>
      <c r="EW15" s="45">
        <f t="shared" si="29"/>
        <v>0</v>
      </c>
      <c r="EX15" s="45">
        <f t="shared" si="29"/>
        <v>0</v>
      </c>
      <c r="EY15" s="45">
        <f t="shared" si="29"/>
        <v>0</v>
      </c>
      <c r="EZ15" s="45">
        <f t="shared" si="29"/>
        <v>0</v>
      </c>
      <c r="FA15" s="45">
        <f t="shared" si="29"/>
        <v>0</v>
      </c>
      <c r="FB15" s="45">
        <f t="shared" si="29"/>
        <v>0</v>
      </c>
      <c r="FC15" s="45">
        <f t="shared" si="29"/>
        <v>0</v>
      </c>
      <c r="FD15" s="234">
        <f t="shared" si="29"/>
        <v>0</v>
      </c>
    </row>
    <row r="16" spans="1:160" ht="21" x14ac:dyDescent="0.2">
      <c r="A16" s="41" t="s">
        <v>193</v>
      </c>
      <c r="B16" s="233">
        <f t="shared" ref="B16:BL16" si="30">COUNTIF(B$9:B$9,4)</f>
        <v>0</v>
      </c>
      <c r="C16" s="43">
        <f t="shared" si="30"/>
        <v>0</v>
      </c>
      <c r="D16" s="43">
        <f t="shared" si="30"/>
        <v>0</v>
      </c>
      <c r="E16" s="43">
        <f t="shared" si="30"/>
        <v>1</v>
      </c>
      <c r="F16" s="234">
        <f t="shared" si="30"/>
        <v>0</v>
      </c>
      <c r="G16" s="240">
        <f t="shared" si="30"/>
        <v>0</v>
      </c>
      <c r="H16" s="45">
        <f t="shared" si="30"/>
        <v>0</v>
      </c>
      <c r="I16" s="45">
        <f t="shared" si="30"/>
        <v>0</v>
      </c>
      <c r="J16" s="45">
        <f t="shared" si="30"/>
        <v>0</v>
      </c>
      <c r="K16" s="45">
        <f t="shared" si="30"/>
        <v>0</v>
      </c>
      <c r="L16" s="45">
        <f t="shared" si="30"/>
        <v>0</v>
      </c>
      <c r="M16" s="45">
        <f t="shared" si="30"/>
        <v>0</v>
      </c>
      <c r="N16" s="234">
        <f t="shared" si="30"/>
        <v>0</v>
      </c>
      <c r="O16" s="230">
        <f t="shared" si="30"/>
        <v>0</v>
      </c>
      <c r="P16" s="45">
        <f t="shared" si="30"/>
        <v>0</v>
      </c>
      <c r="Q16" s="45">
        <f t="shared" si="30"/>
        <v>0</v>
      </c>
      <c r="R16" s="45">
        <f t="shared" si="30"/>
        <v>0</v>
      </c>
      <c r="S16" s="45">
        <f t="shared" si="30"/>
        <v>0</v>
      </c>
      <c r="T16" s="45">
        <f t="shared" si="30"/>
        <v>0</v>
      </c>
      <c r="U16" s="45">
        <f t="shared" si="30"/>
        <v>0</v>
      </c>
      <c r="V16" s="234">
        <f t="shared" si="30"/>
        <v>0</v>
      </c>
      <c r="W16" s="240">
        <f t="shared" si="30"/>
        <v>0</v>
      </c>
      <c r="X16" s="234">
        <f t="shared" si="30"/>
        <v>0</v>
      </c>
      <c r="Y16" s="240">
        <f t="shared" si="30"/>
        <v>0</v>
      </c>
      <c r="Z16" s="45">
        <f t="shared" si="30"/>
        <v>0</v>
      </c>
      <c r="AA16" s="45">
        <f t="shared" si="30"/>
        <v>0</v>
      </c>
      <c r="AB16" s="45">
        <f t="shared" si="30"/>
        <v>0</v>
      </c>
      <c r="AC16" s="45">
        <f t="shared" si="30"/>
        <v>0</v>
      </c>
      <c r="AD16" s="45">
        <f t="shared" si="30"/>
        <v>0</v>
      </c>
      <c r="AE16" s="234">
        <f t="shared" si="30"/>
        <v>0</v>
      </c>
      <c r="AF16" s="248">
        <f t="shared" si="30"/>
        <v>0</v>
      </c>
      <c r="AG16" s="251">
        <f t="shared" si="30"/>
        <v>0</v>
      </c>
      <c r="AH16" s="240">
        <f t="shared" si="30"/>
        <v>0</v>
      </c>
      <c r="AI16" s="45">
        <f t="shared" si="30"/>
        <v>0</v>
      </c>
      <c r="AJ16" s="45">
        <f t="shared" si="30"/>
        <v>0</v>
      </c>
      <c r="AK16" s="45">
        <f t="shared" si="30"/>
        <v>1</v>
      </c>
      <c r="AL16" s="45">
        <f t="shared" si="30"/>
        <v>0</v>
      </c>
      <c r="AM16" s="45">
        <f t="shared" si="30"/>
        <v>1</v>
      </c>
      <c r="AN16" s="234">
        <f t="shared" si="30"/>
        <v>0</v>
      </c>
      <c r="AO16" s="240">
        <f t="shared" si="30"/>
        <v>0</v>
      </c>
      <c r="AP16" s="45">
        <f t="shared" si="30"/>
        <v>0</v>
      </c>
      <c r="AQ16" s="45">
        <f t="shared" si="30"/>
        <v>0</v>
      </c>
      <c r="AR16" s="45">
        <f t="shared" si="30"/>
        <v>0</v>
      </c>
      <c r="AS16" s="45">
        <f t="shared" si="30"/>
        <v>0</v>
      </c>
      <c r="AT16" s="234">
        <f t="shared" si="30"/>
        <v>0</v>
      </c>
      <c r="AU16" s="240">
        <f t="shared" si="30"/>
        <v>1</v>
      </c>
      <c r="AV16" s="234">
        <f t="shared" si="30"/>
        <v>0</v>
      </c>
      <c r="AW16" s="240">
        <f t="shared" si="30"/>
        <v>1</v>
      </c>
      <c r="AX16" s="234">
        <f t="shared" si="30"/>
        <v>0</v>
      </c>
      <c r="AY16" s="230">
        <f t="shared" si="30"/>
        <v>0</v>
      </c>
      <c r="AZ16" s="45">
        <f t="shared" si="30"/>
        <v>0</v>
      </c>
      <c r="BA16" s="45">
        <f t="shared" si="30"/>
        <v>0</v>
      </c>
      <c r="BB16" s="45">
        <f t="shared" si="30"/>
        <v>0</v>
      </c>
      <c r="BC16" s="45">
        <f t="shared" si="30"/>
        <v>0</v>
      </c>
      <c r="BD16" s="45">
        <f t="shared" si="30"/>
        <v>0</v>
      </c>
      <c r="BE16" s="45">
        <f t="shared" si="30"/>
        <v>0</v>
      </c>
      <c r="BF16" s="45">
        <f t="shared" si="30"/>
        <v>0</v>
      </c>
      <c r="BG16" s="45">
        <f t="shared" si="30"/>
        <v>0</v>
      </c>
      <c r="BH16" s="45">
        <f t="shared" si="30"/>
        <v>0</v>
      </c>
      <c r="BI16" s="45">
        <f t="shared" si="30"/>
        <v>0</v>
      </c>
      <c r="BJ16" s="45">
        <f t="shared" si="30"/>
        <v>0</v>
      </c>
      <c r="BK16" s="45">
        <f t="shared" si="30"/>
        <v>0</v>
      </c>
      <c r="BL16" s="45">
        <f t="shared" si="30"/>
        <v>0</v>
      </c>
      <c r="BM16" s="45">
        <f t="shared" ref="BM16:DX16" si="31">COUNTIF(BM$9:BM$9,4)</f>
        <v>0</v>
      </c>
      <c r="BN16" s="246">
        <f t="shared" si="31"/>
        <v>0</v>
      </c>
      <c r="BO16" s="240">
        <f t="shared" si="31"/>
        <v>0</v>
      </c>
      <c r="BP16" s="45">
        <f t="shared" si="31"/>
        <v>0</v>
      </c>
      <c r="BQ16" s="45">
        <f t="shared" si="31"/>
        <v>0</v>
      </c>
      <c r="BR16" s="45">
        <f t="shared" si="31"/>
        <v>0</v>
      </c>
      <c r="BS16" s="45">
        <f t="shared" si="31"/>
        <v>0</v>
      </c>
      <c r="BT16" s="45">
        <f t="shared" si="31"/>
        <v>0</v>
      </c>
      <c r="BU16" s="45">
        <f t="shared" si="31"/>
        <v>0</v>
      </c>
      <c r="BV16" s="45">
        <f t="shared" si="31"/>
        <v>0</v>
      </c>
      <c r="BW16" s="45">
        <f t="shared" si="31"/>
        <v>0</v>
      </c>
      <c r="BX16" s="234">
        <f t="shared" si="31"/>
        <v>0</v>
      </c>
      <c r="BY16" s="240">
        <f t="shared" si="31"/>
        <v>0</v>
      </c>
      <c r="BZ16" s="45">
        <f t="shared" si="31"/>
        <v>0</v>
      </c>
      <c r="CA16" s="45">
        <f t="shared" si="31"/>
        <v>0</v>
      </c>
      <c r="CB16" s="45">
        <f t="shared" si="31"/>
        <v>0</v>
      </c>
      <c r="CC16" s="45">
        <f t="shared" si="31"/>
        <v>0</v>
      </c>
      <c r="CD16" s="234">
        <f t="shared" si="31"/>
        <v>0</v>
      </c>
      <c r="CE16" s="240">
        <f t="shared" si="31"/>
        <v>0</v>
      </c>
      <c r="CF16" s="45">
        <f t="shared" si="31"/>
        <v>0</v>
      </c>
      <c r="CG16" s="234">
        <f t="shared" si="31"/>
        <v>0</v>
      </c>
      <c r="CH16" s="240">
        <f t="shared" si="31"/>
        <v>1</v>
      </c>
      <c r="CI16" s="45">
        <f t="shared" si="31"/>
        <v>0</v>
      </c>
      <c r="CJ16" s="45">
        <f t="shared" si="31"/>
        <v>1</v>
      </c>
      <c r="CK16" s="45">
        <f t="shared" si="31"/>
        <v>0</v>
      </c>
      <c r="CL16" s="45">
        <f t="shared" si="31"/>
        <v>1</v>
      </c>
      <c r="CM16" s="45">
        <f t="shared" si="31"/>
        <v>0</v>
      </c>
      <c r="CN16" s="45">
        <f t="shared" si="31"/>
        <v>1</v>
      </c>
      <c r="CO16" s="45">
        <f t="shared" si="31"/>
        <v>0</v>
      </c>
      <c r="CP16" s="45">
        <f t="shared" si="31"/>
        <v>1</v>
      </c>
      <c r="CQ16" s="234">
        <f t="shared" si="31"/>
        <v>0</v>
      </c>
      <c r="CR16" s="240">
        <f t="shared" si="31"/>
        <v>0</v>
      </c>
      <c r="CS16" s="45">
        <f t="shared" si="31"/>
        <v>0</v>
      </c>
      <c r="CT16" s="45">
        <f t="shared" si="31"/>
        <v>0</v>
      </c>
      <c r="CU16" s="45">
        <f t="shared" si="31"/>
        <v>0</v>
      </c>
      <c r="CV16" s="45">
        <f t="shared" si="31"/>
        <v>0</v>
      </c>
      <c r="CW16" s="45">
        <f t="shared" si="31"/>
        <v>0</v>
      </c>
      <c r="CX16" s="45">
        <f t="shared" si="31"/>
        <v>0</v>
      </c>
      <c r="CY16" s="45">
        <f t="shared" si="31"/>
        <v>0</v>
      </c>
      <c r="CZ16" s="45">
        <f t="shared" si="31"/>
        <v>0</v>
      </c>
      <c r="DA16" s="45">
        <f t="shared" si="31"/>
        <v>0</v>
      </c>
      <c r="DB16" s="45">
        <f t="shared" si="31"/>
        <v>0</v>
      </c>
      <c r="DC16" s="45">
        <f t="shared" si="31"/>
        <v>0</v>
      </c>
      <c r="DD16" s="45">
        <f t="shared" si="31"/>
        <v>0</v>
      </c>
      <c r="DE16" s="45">
        <f t="shared" si="31"/>
        <v>0</v>
      </c>
      <c r="DF16" s="234">
        <f t="shared" si="31"/>
        <v>0</v>
      </c>
      <c r="DG16" s="240">
        <f t="shared" si="31"/>
        <v>1</v>
      </c>
      <c r="DH16" s="45">
        <f t="shared" si="31"/>
        <v>0</v>
      </c>
      <c r="DI16" s="45">
        <f t="shared" si="31"/>
        <v>1</v>
      </c>
      <c r="DJ16" s="45">
        <f t="shared" si="31"/>
        <v>0</v>
      </c>
      <c r="DK16" s="45">
        <f t="shared" si="31"/>
        <v>1</v>
      </c>
      <c r="DL16" s="45">
        <f t="shared" si="31"/>
        <v>0</v>
      </c>
      <c r="DM16" s="45">
        <f t="shared" si="31"/>
        <v>1</v>
      </c>
      <c r="DN16" s="234">
        <f t="shared" si="31"/>
        <v>0</v>
      </c>
      <c r="DO16" s="251">
        <f t="shared" si="31"/>
        <v>0</v>
      </c>
      <c r="DP16" s="251">
        <f t="shared" si="31"/>
        <v>0</v>
      </c>
      <c r="DQ16" s="240">
        <f t="shared" si="31"/>
        <v>0</v>
      </c>
      <c r="DR16" s="45">
        <f t="shared" si="31"/>
        <v>0</v>
      </c>
      <c r="DS16" s="45">
        <f t="shared" si="31"/>
        <v>0</v>
      </c>
      <c r="DT16" s="45">
        <f t="shared" si="31"/>
        <v>0</v>
      </c>
      <c r="DU16" s="45">
        <f t="shared" si="31"/>
        <v>0</v>
      </c>
      <c r="DV16" s="234">
        <f t="shared" si="31"/>
        <v>0</v>
      </c>
      <c r="DW16" s="240">
        <f t="shared" si="31"/>
        <v>0</v>
      </c>
      <c r="DX16" s="234">
        <f t="shared" si="31"/>
        <v>0</v>
      </c>
      <c r="DY16" s="240">
        <f t="shared" ref="DY16:EE16" si="32">COUNTIF(DY$9:DY$9,4)</f>
        <v>0</v>
      </c>
      <c r="DZ16" s="45">
        <f t="shared" si="32"/>
        <v>0</v>
      </c>
      <c r="EA16" s="45">
        <f t="shared" si="32"/>
        <v>0</v>
      </c>
      <c r="EB16" s="45">
        <f t="shared" si="32"/>
        <v>0</v>
      </c>
      <c r="EC16" s="45">
        <f t="shared" si="32"/>
        <v>0</v>
      </c>
      <c r="ED16" s="45">
        <f t="shared" si="32"/>
        <v>0</v>
      </c>
      <c r="EE16" s="234">
        <f t="shared" si="32"/>
        <v>0</v>
      </c>
      <c r="EF16" s="240">
        <f>COUNTIF(EF$9:EF$9,4)</f>
        <v>0</v>
      </c>
      <c r="EG16" s="234">
        <f>COUNTIF(EG$9:EG$9,4)</f>
        <v>0</v>
      </c>
      <c r="EH16" s="240">
        <f t="shared" ref="EH16:FD16" si="33">COUNTIF(EH$9:EH$9,4)</f>
        <v>0</v>
      </c>
      <c r="EI16" s="45">
        <f t="shared" si="33"/>
        <v>0</v>
      </c>
      <c r="EJ16" s="45">
        <f t="shared" si="33"/>
        <v>0</v>
      </c>
      <c r="EK16" s="45">
        <f t="shared" si="33"/>
        <v>0</v>
      </c>
      <c r="EL16" s="45">
        <f t="shared" si="33"/>
        <v>0</v>
      </c>
      <c r="EM16" s="45">
        <f t="shared" si="33"/>
        <v>0</v>
      </c>
      <c r="EN16" s="45">
        <f t="shared" si="33"/>
        <v>0</v>
      </c>
      <c r="EO16" s="45">
        <f t="shared" si="33"/>
        <v>0</v>
      </c>
      <c r="EP16" s="45">
        <f t="shared" si="33"/>
        <v>0</v>
      </c>
      <c r="EQ16" s="45">
        <f t="shared" si="33"/>
        <v>0</v>
      </c>
      <c r="ER16" s="45">
        <f t="shared" si="33"/>
        <v>0</v>
      </c>
      <c r="ES16" s="45">
        <f t="shared" si="33"/>
        <v>0</v>
      </c>
      <c r="ET16" s="45">
        <f t="shared" si="33"/>
        <v>0</v>
      </c>
      <c r="EU16" s="45">
        <f t="shared" si="33"/>
        <v>0</v>
      </c>
      <c r="EV16" s="45">
        <f t="shared" si="33"/>
        <v>0</v>
      </c>
      <c r="EW16" s="45">
        <f t="shared" si="33"/>
        <v>0</v>
      </c>
      <c r="EX16" s="45">
        <f t="shared" si="33"/>
        <v>0</v>
      </c>
      <c r="EY16" s="45">
        <f t="shared" si="33"/>
        <v>0</v>
      </c>
      <c r="EZ16" s="45">
        <f t="shared" si="33"/>
        <v>0</v>
      </c>
      <c r="FA16" s="45">
        <f t="shared" si="33"/>
        <v>0</v>
      </c>
      <c r="FB16" s="45">
        <f t="shared" si="33"/>
        <v>0</v>
      </c>
      <c r="FC16" s="45">
        <f t="shared" si="33"/>
        <v>0</v>
      </c>
      <c r="FD16" s="234">
        <f t="shared" si="33"/>
        <v>0</v>
      </c>
    </row>
    <row r="17" spans="1:160" ht="21" x14ac:dyDescent="0.2">
      <c r="A17" s="41" t="s">
        <v>194</v>
      </c>
      <c r="B17" s="233">
        <f t="shared" ref="B17:BL17" si="34">COUNTIF(B$9:B$9,5)</f>
        <v>0</v>
      </c>
      <c r="C17" s="43">
        <f t="shared" si="34"/>
        <v>0</v>
      </c>
      <c r="D17" s="43">
        <f t="shared" si="34"/>
        <v>0</v>
      </c>
      <c r="E17" s="43">
        <f t="shared" si="34"/>
        <v>0</v>
      </c>
      <c r="F17" s="234">
        <f t="shared" si="34"/>
        <v>0</v>
      </c>
      <c r="G17" s="240">
        <f t="shared" si="34"/>
        <v>0</v>
      </c>
      <c r="H17" s="45">
        <f t="shared" si="34"/>
        <v>0</v>
      </c>
      <c r="I17" s="45">
        <f t="shared" si="34"/>
        <v>0</v>
      </c>
      <c r="J17" s="45">
        <f t="shared" si="34"/>
        <v>0</v>
      </c>
      <c r="K17" s="45">
        <f t="shared" si="34"/>
        <v>0</v>
      </c>
      <c r="L17" s="45">
        <f t="shared" si="34"/>
        <v>0</v>
      </c>
      <c r="M17" s="45">
        <f t="shared" si="34"/>
        <v>0</v>
      </c>
      <c r="N17" s="234">
        <f t="shared" si="34"/>
        <v>0</v>
      </c>
      <c r="O17" s="230">
        <f t="shared" si="34"/>
        <v>0</v>
      </c>
      <c r="P17" s="45">
        <f t="shared" si="34"/>
        <v>0</v>
      </c>
      <c r="Q17" s="45">
        <f t="shared" si="34"/>
        <v>0</v>
      </c>
      <c r="R17" s="45">
        <f t="shared" si="34"/>
        <v>0</v>
      </c>
      <c r="S17" s="45">
        <f t="shared" si="34"/>
        <v>0</v>
      </c>
      <c r="T17" s="45">
        <f t="shared" si="34"/>
        <v>0</v>
      </c>
      <c r="U17" s="45">
        <f t="shared" si="34"/>
        <v>0</v>
      </c>
      <c r="V17" s="234">
        <f t="shared" si="34"/>
        <v>0</v>
      </c>
      <c r="W17" s="240">
        <f t="shared" si="34"/>
        <v>0</v>
      </c>
      <c r="X17" s="234">
        <f t="shared" si="34"/>
        <v>0</v>
      </c>
      <c r="Y17" s="240">
        <f t="shared" si="34"/>
        <v>1</v>
      </c>
      <c r="Z17" s="45">
        <f t="shared" si="34"/>
        <v>1</v>
      </c>
      <c r="AA17" s="45">
        <f t="shared" si="34"/>
        <v>0</v>
      </c>
      <c r="AB17" s="45">
        <f t="shared" si="34"/>
        <v>1</v>
      </c>
      <c r="AC17" s="45">
        <f t="shared" si="34"/>
        <v>1</v>
      </c>
      <c r="AD17" s="45">
        <f t="shared" si="34"/>
        <v>1</v>
      </c>
      <c r="AE17" s="234">
        <f t="shared" si="34"/>
        <v>0</v>
      </c>
      <c r="AF17" s="248">
        <f t="shared" si="34"/>
        <v>0</v>
      </c>
      <c r="AG17" s="251">
        <f t="shared" si="34"/>
        <v>0</v>
      </c>
      <c r="AH17" s="240">
        <f t="shared" si="34"/>
        <v>0</v>
      </c>
      <c r="AI17" s="45">
        <f t="shared" si="34"/>
        <v>1</v>
      </c>
      <c r="AJ17" s="45">
        <f t="shared" si="34"/>
        <v>0</v>
      </c>
      <c r="AK17" s="45">
        <f t="shared" si="34"/>
        <v>0</v>
      </c>
      <c r="AL17" s="45">
        <f t="shared" si="34"/>
        <v>0</v>
      </c>
      <c r="AM17" s="45">
        <f t="shared" si="34"/>
        <v>0</v>
      </c>
      <c r="AN17" s="234">
        <f t="shared" si="34"/>
        <v>0</v>
      </c>
      <c r="AO17" s="240">
        <f t="shared" si="34"/>
        <v>0</v>
      </c>
      <c r="AP17" s="45">
        <f t="shared" si="34"/>
        <v>0</v>
      </c>
      <c r="AQ17" s="45">
        <f t="shared" si="34"/>
        <v>0</v>
      </c>
      <c r="AR17" s="45">
        <f t="shared" si="34"/>
        <v>0</v>
      </c>
      <c r="AS17" s="45">
        <f t="shared" si="34"/>
        <v>0</v>
      </c>
      <c r="AT17" s="234">
        <f t="shared" si="34"/>
        <v>0</v>
      </c>
      <c r="AU17" s="240">
        <f t="shared" si="34"/>
        <v>0</v>
      </c>
      <c r="AV17" s="234">
        <f t="shared" si="34"/>
        <v>0</v>
      </c>
      <c r="AW17" s="240">
        <f t="shared" si="34"/>
        <v>0</v>
      </c>
      <c r="AX17" s="234">
        <f t="shared" si="34"/>
        <v>0</v>
      </c>
      <c r="AY17" s="230">
        <f t="shared" si="34"/>
        <v>0</v>
      </c>
      <c r="AZ17" s="45">
        <f t="shared" si="34"/>
        <v>0</v>
      </c>
      <c r="BA17" s="45">
        <f t="shared" si="34"/>
        <v>0</v>
      </c>
      <c r="BB17" s="45">
        <f t="shared" si="34"/>
        <v>0</v>
      </c>
      <c r="BC17" s="45">
        <f t="shared" si="34"/>
        <v>0</v>
      </c>
      <c r="BD17" s="45">
        <f t="shared" si="34"/>
        <v>0</v>
      </c>
      <c r="BE17" s="45">
        <f t="shared" si="34"/>
        <v>0</v>
      </c>
      <c r="BF17" s="45">
        <f t="shared" si="34"/>
        <v>0</v>
      </c>
      <c r="BG17" s="45">
        <f t="shared" si="34"/>
        <v>0</v>
      </c>
      <c r="BH17" s="45">
        <f t="shared" si="34"/>
        <v>0</v>
      </c>
      <c r="BI17" s="45">
        <f t="shared" si="34"/>
        <v>0</v>
      </c>
      <c r="BJ17" s="45">
        <f t="shared" si="34"/>
        <v>0</v>
      </c>
      <c r="BK17" s="45">
        <f t="shared" si="34"/>
        <v>0</v>
      </c>
      <c r="BL17" s="45">
        <f t="shared" si="34"/>
        <v>0</v>
      </c>
      <c r="BM17" s="45">
        <f t="shared" ref="BM17:DX17" si="35">COUNTIF(BM$9:BM$9,5)</f>
        <v>0</v>
      </c>
      <c r="BN17" s="246">
        <f t="shared" si="35"/>
        <v>0</v>
      </c>
      <c r="BO17" s="240">
        <f t="shared" si="35"/>
        <v>0</v>
      </c>
      <c r="BP17" s="45">
        <f t="shared" si="35"/>
        <v>0</v>
      </c>
      <c r="BQ17" s="45">
        <f t="shared" si="35"/>
        <v>0</v>
      </c>
      <c r="BR17" s="45">
        <f t="shared" si="35"/>
        <v>0</v>
      </c>
      <c r="BS17" s="45">
        <f t="shared" si="35"/>
        <v>0</v>
      </c>
      <c r="BT17" s="45">
        <f t="shared" si="35"/>
        <v>0</v>
      </c>
      <c r="BU17" s="45">
        <f t="shared" si="35"/>
        <v>0</v>
      </c>
      <c r="BV17" s="45">
        <f t="shared" si="35"/>
        <v>0</v>
      </c>
      <c r="BW17" s="45">
        <f t="shared" si="35"/>
        <v>0</v>
      </c>
      <c r="BX17" s="234">
        <f t="shared" si="35"/>
        <v>0</v>
      </c>
      <c r="BY17" s="240">
        <f t="shared" si="35"/>
        <v>0</v>
      </c>
      <c r="BZ17" s="45">
        <f t="shared" si="35"/>
        <v>0</v>
      </c>
      <c r="CA17" s="45">
        <f t="shared" si="35"/>
        <v>0</v>
      </c>
      <c r="CB17" s="45">
        <f t="shared" si="35"/>
        <v>0</v>
      </c>
      <c r="CC17" s="45">
        <f t="shared" si="35"/>
        <v>0</v>
      </c>
      <c r="CD17" s="234">
        <f t="shared" si="35"/>
        <v>0</v>
      </c>
      <c r="CE17" s="240">
        <f t="shared" si="35"/>
        <v>0</v>
      </c>
      <c r="CF17" s="45">
        <f t="shared" si="35"/>
        <v>0</v>
      </c>
      <c r="CG17" s="234">
        <f t="shared" si="35"/>
        <v>0</v>
      </c>
      <c r="CH17" s="240">
        <f t="shared" si="35"/>
        <v>0</v>
      </c>
      <c r="CI17" s="45">
        <f t="shared" si="35"/>
        <v>0</v>
      </c>
      <c r="CJ17" s="45">
        <f t="shared" si="35"/>
        <v>0</v>
      </c>
      <c r="CK17" s="45">
        <f t="shared" si="35"/>
        <v>0</v>
      </c>
      <c r="CL17" s="45">
        <f t="shared" si="35"/>
        <v>0</v>
      </c>
      <c r="CM17" s="45">
        <f t="shared" si="35"/>
        <v>0</v>
      </c>
      <c r="CN17" s="45">
        <f t="shared" si="35"/>
        <v>0</v>
      </c>
      <c r="CO17" s="45">
        <f t="shared" si="35"/>
        <v>0</v>
      </c>
      <c r="CP17" s="45">
        <f t="shared" si="35"/>
        <v>0</v>
      </c>
      <c r="CQ17" s="234">
        <f t="shared" si="35"/>
        <v>0</v>
      </c>
      <c r="CR17" s="240">
        <f t="shared" si="35"/>
        <v>0</v>
      </c>
      <c r="CS17" s="45">
        <f t="shared" si="35"/>
        <v>0</v>
      </c>
      <c r="CT17" s="45">
        <f t="shared" si="35"/>
        <v>0</v>
      </c>
      <c r="CU17" s="45">
        <f t="shared" si="35"/>
        <v>0</v>
      </c>
      <c r="CV17" s="45">
        <f t="shared" si="35"/>
        <v>0</v>
      </c>
      <c r="CW17" s="45">
        <f t="shared" si="35"/>
        <v>0</v>
      </c>
      <c r="CX17" s="45">
        <f t="shared" si="35"/>
        <v>0</v>
      </c>
      <c r="CY17" s="45">
        <f t="shared" si="35"/>
        <v>0</v>
      </c>
      <c r="CZ17" s="45">
        <f t="shared" si="35"/>
        <v>0</v>
      </c>
      <c r="DA17" s="45">
        <f t="shared" si="35"/>
        <v>0</v>
      </c>
      <c r="DB17" s="45">
        <f t="shared" si="35"/>
        <v>0</v>
      </c>
      <c r="DC17" s="45">
        <f t="shared" si="35"/>
        <v>0</v>
      </c>
      <c r="DD17" s="45">
        <f t="shared" si="35"/>
        <v>0</v>
      </c>
      <c r="DE17" s="45">
        <f t="shared" si="35"/>
        <v>0</v>
      </c>
      <c r="DF17" s="234">
        <f t="shared" si="35"/>
        <v>0</v>
      </c>
      <c r="DG17" s="240">
        <f t="shared" si="35"/>
        <v>0</v>
      </c>
      <c r="DH17" s="45">
        <f t="shared" si="35"/>
        <v>0</v>
      </c>
      <c r="DI17" s="45">
        <f t="shared" si="35"/>
        <v>0</v>
      </c>
      <c r="DJ17" s="45">
        <f t="shared" si="35"/>
        <v>0</v>
      </c>
      <c r="DK17" s="45">
        <f t="shared" si="35"/>
        <v>0</v>
      </c>
      <c r="DL17" s="45">
        <f t="shared" si="35"/>
        <v>0</v>
      </c>
      <c r="DM17" s="45">
        <f t="shared" si="35"/>
        <v>0</v>
      </c>
      <c r="DN17" s="234">
        <f t="shared" si="35"/>
        <v>0</v>
      </c>
      <c r="DO17" s="251">
        <f t="shared" si="35"/>
        <v>0</v>
      </c>
      <c r="DP17" s="251">
        <f t="shared" si="35"/>
        <v>0</v>
      </c>
      <c r="DQ17" s="240">
        <f t="shared" si="35"/>
        <v>0</v>
      </c>
      <c r="DR17" s="45">
        <f t="shared" si="35"/>
        <v>0</v>
      </c>
      <c r="DS17" s="45">
        <f t="shared" si="35"/>
        <v>0</v>
      </c>
      <c r="DT17" s="45">
        <f t="shared" si="35"/>
        <v>0</v>
      </c>
      <c r="DU17" s="45">
        <f t="shared" si="35"/>
        <v>0</v>
      </c>
      <c r="DV17" s="234">
        <f t="shared" si="35"/>
        <v>0</v>
      </c>
      <c r="DW17" s="240">
        <f t="shared" si="35"/>
        <v>0</v>
      </c>
      <c r="DX17" s="234">
        <f t="shared" si="35"/>
        <v>0</v>
      </c>
      <c r="DY17" s="240">
        <f t="shared" ref="DY17:EE17" si="36">COUNTIF(DY$9:DY$9,5)</f>
        <v>0</v>
      </c>
      <c r="DZ17" s="45">
        <f t="shared" si="36"/>
        <v>0</v>
      </c>
      <c r="EA17" s="45">
        <f t="shared" si="36"/>
        <v>0</v>
      </c>
      <c r="EB17" s="45">
        <f t="shared" si="36"/>
        <v>0</v>
      </c>
      <c r="EC17" s="45">
        <f t="shared" si="36"/>
        <v>0</v>
      </c>
      <c r="ED17" s="45">
        <f t="shared" si="36"/>
        <v>0</v>
      </c>
      <c r="EE17" s="234">
        <f t="shared" si="36"/>
        <v>0</v>
      </c>
      <c r="EF17" s="240">
        <f>COUNTIF(EF$9:EF$9,5)</f>
        <v>0</v>
      </c>
      <c r="EG17" s="234">
        <f>COUNTIF(EG$9:EG$9,5)</f>
        <v>0</v>
      </c>
      <c r="EH17" s="240">
        <f t="shared" ref="EH17:FD17" si="37">COUNTIF(EH$9:EH$9,5)</f>
        <v>0</v>
      </c>
      <c r="EI17" s="45">
        <f t="shared" si="37"/>
        <v>0</v>
      </c>
      <c r="EJ17" s="45">
        <f t="shared" si="37"/>
        <v>0</v>
      </c>
      <c r="EK17" s="45">
        <f t="shared" si="37"/>
        <v>0</v>
      </c>
      <c r="EL17" s="45">
        <f t="shared" si="37"/>
        <v>0</v>
      </c>
      <c r="EM17" s="45">
        <f t="shared" si="37"/>
        <v>0</v>
      </c>
      <c r="EN17" s="45">
        <f t="shared" si="37"/>
        <v>0</v>
      </c>
      <c r="EO17" s="45">
        <f t="shared" si="37"/>
        <v>0</v>
      </c>
      <c r="EP17" s="45">
        <f t="shared" si="37"/>
        <v>0</v>
      </c>
      <c r="EQ17" s="45">
        <f t="shared" si="37"/>
        <v>0</v>
      </c>
      <c r="ER17" s="45">
        <f t="shared" si="37"/>
        <v>0</v>
      </c>
      <c r="ES17" s="45">
        <f t="shared" si="37"/>
        <v>0</v>
      </c>
      <c r="ET17" s="45">
        <f t="shared" si="37"/>
        <v>0</v>
      </c>
      <c r="EU17" s="45">
        <f t="shared" si="37"/>
        <v>0</v>
      </c>
      <c r="EV17" s="45">
        <f t="shared" si="37"/>
        <v>0</v>
      </c>
      <c r="EW17" s="45">
        <f t="shared" si="37"/>
        <v>0</v>
      </c>
      <c r="EX17" s="45">
        <f t="shared" si="37"/>
        <v>0</v>
      </c>
      <c r="EY17" s="45">
        <f t="shared" si="37"/>
        <v>0</v>
      </c>
      <c r="EZ17" s="45">
        <f t="shared" si="37"/>
        <v>0</v>
      </c>
      <c r="FA17" s="45">
        <f t="shared" si="37"/>
        <v>0</v>
      </c>
      <c r="FB17" s="45">
        <f t="shared" si="37"/>
        <v>0</v>
      </c>
      <c r="FC17" s="45">
        <f t="shared" si="37"/>
        <v>0</v>
      </c>
      <c r="FD17" s="234">
        <f t="shared" si="37"/>
        <v>0</v>
      </c>
    </row>
    <row r="18" spans="1:160" ht="21" x14ac:dyDescent="0.2">
      <c r="A18" s="41" t="s">
        <v>195</v>
      </c>
      <c r="B18" s="233">
        <f t="shared" ref="B18:BL18" si="38">COUNTIF(B$9:B$9,6)</f>
        <v>0</v>
      </c>
      <c r="C18" s="43">
        <f t="shared" si="38"/>
        <v>0</v>
      </c>
      <c r="D18" s="43">
        <f t="shared" si="38"/>
        <v>0</v>
      </c>
      <c r="E18" s="43">
        <f t="shared" si="38"/>
        <v>0</v>
      </c>
      <c r="F18" s="234">
        <f t="shared" si="38"/>
        <v>0</v>
      </c>
      <c r="G18" s="240">
        <f t="shared" si="38"/>
        <v>0</v>
      </c>
      <c r="H18" s="45">
        <f t="shared" si="38"/>
        <v>0</v>
      </c>
      <c r="I18" s="45">
        <f t="shared" si="38"/>
        <v>0</v>
      </c>
      <c r="J18" s="45">
        <f t="shared" si="38"/>
        <v>0</v>
      </c>
      <c r="K18" s="45">
        <f t="shared" si="38"/>
        <v>0</v>
      </c>
      <c r="L18" s="45">
        <f t="shared" si="38"/>
        <v>0</v>
      </c>
      <c r="M18" s="45">
        <f t="shared" si="38"/>
        <v>0</v>
      </c>
      <c r="N18" s="234">
        <f t="shared" si="38"/>
        <v>0</v>
      </c>
      <c r="O18" s="230">
        <f t="shared" si="38"/>
        <v>0</v>
      </c>
      <c r="P18" s="45">
        <f t="shared" si="38"/>
        <v>0</v>
      </c>
      <c r="Q18" s="45">
        <f t="shared" si="38"/>
        <v>0</v>
      </c>
      <c r="R18" s="45">
        <f t="shared" si="38"/>
        <v>0</v>
      </c>
      <c r="S18" s="45">
        <f t="shared" si="38"/>
        <v>0</v>
      </c>
      <c r="T18" s="45">
        <f t="shared" si="38"/>
        <v>0</v>
      </c>
      <c r="U18" s="45">
        <f t="shared" si="38"/>
        <v>0</v>
      </c>
      <c r="V18" s="234">
        <f t="shared" si="38"/>
        <v>0</v>
      </c>
      <c r="W18" s="240">
        <f t="shared" si="38"/>
        <v>0</v>
      </c>
      <c r="X18" s="234">
        <f t="shared" si="38"/>
        <v>0</v>
      </c>
      <c r="Y18" s="240">
        <f t="shared" si="38"/>
        <v>0</v>
      </c>
      <c r="Z18" s="45">
        <f t="shared" si="38"/>
        <v>0</v>
      </c>
      <c r="AA18" s="45">
        <f t="shared" si="38"/>
        <v>0</v>
      </c>
      <c r="AB18" s="45">
        <f t="shared" si="38"/>
        <v>0</v>
      </c>
      <c r="AC18" s="45">
        <f t="shared" si="38"/>
        <v>0</v>
      </c>
      <c r="AD18" s="45">
        <f t="shared" si="38"/>
        <v>0</v>
      </c>
      <c r="AE18" s="234">
        <f t="shared" si="38"/>
        <v>0</v>
      </c>
      <c r="AF18" s="248">
        <f t="shared" si="38"/>
        <v>0</v>
      </c>
      <c r="AG18" s="251">
        <f t="shared" si="38"/>
        <v>0</v>
      </c>
      <c r="AH18" s="240">
        <f t="shared" si="38"/>
        <v>0</v>
      </c>
      <c r="AI18" s="45">
        <f t="shared" si="38"/>
        <v>0</v>
      </c>
      <c r="AJ18" s="45">
        <f t="shared" si="38"/>
        <v>0</v>
      </c>
      <c r="AK18" s="45">
        <f t="shared" si="38"/>
        <v>0</v>
      </c>
      <c r="AL18" s="45">
        <f t="shared" si="38"/>
        <v>0</v>
      </c>
      <c r="AM18" s="45">
        <f t="shared" si="38"/>
        <v>0</v>
      </c>
      <c r="AN18" s="234">
        <f t="shared" si="38"/>
        <v>0</v>
      </c>
      <c r="AO18" s="240">
        <f t="shared" si="38"/>
        <v>0</v>
      </c>
      <c r="AP18" s="45">
        <f t="shared" si="38"/>
        <v>0</v>
      </c>
      <c r="AQ18" s="45">
        <f t="shared" si="38"/>
        <v>0</v>
      </c>
      <c r="AR18" s="45">
        <f t="shared" si="38"/>
        <v>0</v>
      </c>
      <c r="AS18" s="45">
        <f t="shared" si="38"/>
        <v>0</v>
      </c>
      <c r="AT18" s="234">
        <f t="shared" si="38"/>
        <v>0</v>
      </c>
      <c r="AU18" s="240">
        <f t="shared" si="38"/>
        <v>0</v>
      </c>
      <c r="AV18" s="234">
        <f t="shared" si="38"/>
        <v>0</v>
      </c>
      <c r="AW18" s="240">
        <f t="shared" si="38"/>
        <v>0</v>
      </c>
      <c r="AX18" s="234">
        <f t="shared" si="38"/>
        <v>0</v>
      </c>
      <c r="AY18" s="230">
        <f t="shared" si="38"/>
        <v>0</v>
      </c>
      <c r="AZ18" s="45">
        <f t="shared" si="38"/>
        <v>0</v>
      </c>
      <c r="BA18" s="45">
        <f t="shared" si="38"/>
        <v>0</v>
      </c>
      <c r="BB18" s="45">
        <f t="shared" si="38"/>
        <v>0</v>
      </c>
      <c r="BC18" s="45">
        <f t="shared" si="38"/>
        <v>0</v>
      </c>
      <c r="BD18" s="45">
        <f t="shared" si="38"/>
        <v>0</v>
      </c>
      <c r="BE18" s="45">
        <f t="shared" si="38"/>
        <v>0</v>
      </c>
      <c r="BF18" s="45">
        <f t="shared" si="38"/>
        <v>0</v>
      </c>
      <c r="BG18" s="45">
        <f t="shared" si="38"/>
        <v>0</v>
      </c>
      <c r="BH18" s="45">
        <f t="shared" si="38"/>
        <v>0</v>
      </c>
      <c r="BI18" s="45">
        <f t="shared" si="38"/>
        <v>0</v>
      </c>
      <c r="BJ18" s="45">
        <f t="shared" si="38"/>
        <v>0</v>
      </c>
      <c r="BK18" s="45">
        <f t="shared" si="38"/>
        <v>0</v>
      </c>
      <c r="BL18" s="45">
        <f t="shared" si="38"/>
        <v>0</v>
      </c>
      <c r="BM18" s="45">
        <f t="shared" ref="BM18:DX18" si="39">COUNTIF(BM$9:BM$9,6)</f>
        <v>0</v>
      </c>
      <c r="BN18" s="246">
        <f t="shared" si="39"/>
        <v>0</v>
      </c>
      <c r="BO18" s="240">
        <f t="shared" si="39"/>
        <v>0</v>
      </c>
      <c r="BP18" s="45">
        <f t="shared" si="39"/>
        <v>0</v>
      </c>
      <c r="BQ18" s="45">
        <f t="shared" si="39"/>
        <v>0</v>
      </c>
      <c r="BR18" s="45">
        <f t="shared" si="39"/>
        <v>0</v>
      </c>
      <c r="BS18" s="45">
        <f t="shared" si="39"/>
        <v>0</v>
      </c>
      <c r="BT18" s="45">
        <f t="shared" si="39"/>
        <v>0</v>
      </c>
      <c r="BU18" s="45">
        <f t="shared" si="39"/>
        <v>0</v>
      </c>
      <c r="BV18" s="45">
        <f t="shared" si="39"/>
        <v>0</v>
      </c>
      <c r="BW18" s="45">
        <f t="shared" si="39"/>
        <v>0</v>
      </c>
      <c r="BX18" s="234">
        <f t="shared" si="39"/>
        <v>0</v>
      </c>
      <c r="BY18" s="240">
        <f t="shared" si="39"/>
        <v>0</v>
      </c>
      <c r="BZ18" s="45">
        <f t="shared" si="39"/>
        <v>0</v>
      </c>
      <c r="CA18" s="45">
        <f t="shared" si="39"/>
        <v>0</v>
      </c>
      <c r="CB18" s="45">
        <f t="shared" si="39"/>
        <v>0</v>
      </c>
      <c r="CC18" s="45">
        <f t="shared" si="39"/>
        <v>0</v>
      </c>
      <c r="CD18" s="234">
        <f t="shared" si="39"/>
        <v>0</v>
      </c>
      <c r="CE18" s="240">
        <f t="shared" si="39"/>
        <v>0</v>
      </c>
      <c r="CF18" s="45">
        <f t="shared" si="39"/>
        <v>0</v>
      </c>
      <c r="CG18" s="234">
        <f t="shared" si="39"/>
        <v>0</v>
      </c>
      <c r="CH18" s="240">
        <f t="shared" si="39"/>
        <v>0</v>
      </c>
      <c r="CI18" s="45">
        <f t="shared" si="39"/>
        <v>0</v>
      </c>
      <c r="CJ18" s="45">
        <f t="shared" si="39"/>
        <v>0</v>
      </c>
      <c r="CK18" s="45">
        <f t="shared" si="39"/>
        <v>0</v>
      </c>
      <c r="CL18" s="45">
        <f t="shared" si="39"/>
        <v>0</v>
      </c>
      <c r="CM18" s="45">
        <f t="shared" si="39"/>
        <v>0</v>
      </c>
      <c r="CN18" s="45">
        <f t="shared" si="39"/>
        <v>0</v>
      </c>
      <c r="CO18" s="45">
        <f t="shared" si="39"/>
        <v>0</v>
      </c>
      <c r="CP18" s="45">
        <f t="shared" si="39"/>
        <v>0</v>
      </c>
      <c r="CQ18" s="234">
        <f t="shared" si="39"/>
        <v>0</v>
      </c>
      <c r="CR18" s="240">
        <f t="shared" si="39"/>
        <v>0</v>
      </c>
      <c r="CS18" s="45">
        <f t="shared" si="39"/>
        <v>0</v>
      </c>
      <c r="CT18" s="45">
        <f t="shared" si="39"/>
        <v>0</v>
      </c>
      <c r="CU18" s="45">
        <f t="shared" si="39"/>
        <v>0</v>
      </c>
      <c r="CV18" s="45">
        <f t="shared" si="39"/>
        <v>0</v>
      </c>
      <c r="CW18" s="45">
        <f t="shared" si="39"/>
        <v>0</v>
      </c>
      <c r="CX18" s="45">
        <f t="shared" si="39"/>
        <v>0</v>
      </c>
      <c r="CY18" s="45">
        <f t="shared" si="39"/>
        <v>0</v>
      </c>
      <c r="CZ18" s="45">
        <f t="shared" si="39"/>
        <v>0</v>
      </c>
      <c r="DA18" s="45">
        <f t="shared" si="39"/>
        <v>0</v>
      </c>
      <c r="DB18" s="45">
        <f t="shared" si="39"/>
        <v>0</v>
      </c>
      <c r="DC18" s="45">
        <f t="shared" si="39"/>
        <v>0</v>
      </c>
      <c r="DD18" s="45">
        <f t="shared" si="39"/>
        <v>0</v>
      </c>
      <c r="DE18" s="45">
        <f t="shared" si="39"/>
        <v>0</v>
      </c>
      <c r="DF18" s="234">
        <f t="shared" si="39"/>
        <v>0</v>
      </c>
      <c r="DG18" s="240">
        <f t="shared" si="39"/>
        <v>0</v>
      </c>
      <c r="DH18" s="45">
        <f t="shared" si="39"/>
        <v>0</v>
      </c>
      <c r="DI18" s="45">
        <f t="shared" si="39"/>
        <v>0</v>
      </c>
      <c r="DJ18" s="45">
        <f t="shared" si="39"/>
        <v>0</v>
      </c>
      <c r="DK18" s="45">
        <f t="shared" si="39"/>
        <v>0</v>
      </c>
      <c r="DL18" s="45">
        <f t="shared" si="39"/>
        <v>0</v>
      </c>
      <c r="DM18" s="45">
        <f t="shared" si="39"/>
        <v>0</v>
      </c>
      <c r="DN18" s="234">
        <f t="shared" si="39"/>
        <v>0</v>
      </c>
      <c r="DO18" s="251">
        <f t="shared" si="39"/>
        <v>0</v>
      </c>
      <c r="DP18" s="251">
        <f t="shared" si="39"/>
        <v>0</v>
      </c>
      <c r="DQ18" s="240">
        <f t="shared" si="39"/>
        <v>0</v>
      </c>
      <c r="DR18" s="45">
        <f t="shared" si="39"/>
        <v>0</v>
      </c>
      <c r="DS18" s="45">
        <f t="shared" si="39"/>
        <v>0</v>
      </c>
      <c r="DT18" s="45">
        <f t="shared" si="39"/>
        <v>0</v>
      </c>
      <c r="DU18" s="45">
        <f t="shared" si="39"/>
        <v>0</v>
      </c>
      <c r="DV18" s="234">
        <f t="shared" si="39"/>
        <v>0</v>
      </c>
      <c r="DW18" s="240">
        <f t="shared" si="39"/>
        <v>0</v>
      </c>
      <c r="DX18" s="234">
        <f t="shared" si="39"/>
        <v>0</v>
      </c>
      <c r="DY18" s="240">
        <f t="shared" ref="DY18:EE18" si="40">COUNTIF(DY$9:DY$9,6)</f>
        <v>0</v>
      </c>
      <c r="DZ18" s="45">
        <f t="shared" si="40"/>
        <v>0</v>
      </c>
      <c r="EA18" s="45">
        <f t="shared" si="40"/>
        <v>0</v>
      </c>
      <c r="EB18" s="45">
        <f t="shared" si="40"/>
        <v>0</v>
      </c>
      <c r="EC18" s="45">
        <f t="shared" si="40"/>
        <v>0</v>
      </c>
      <c r="ED18" s="45">
        <f t="shared" si="40"/>
        <v>0</v>
      </c>
      <c r="EE18" s="234">
        <f t="shared" si="40"/>
        <v>0</v>
      </c>
      <c r="EF18" s="240">
        <f>COUNTIF(EF$9:EF$9,6)</f>
        <v>0</v>
      </c>
      <c r="EG18" s="234">
        <f>COUNTIF(EG$9:EG$9,6)</f>
        <v>0</v>
      </c>
      <c r="EH18" s="240">
        <f t="shared" ref="EH18:FD18" si="41">COUNTIF(EH$9:EH$9,6)</f>
        <v>0</v>
      </c>
      <c r="EI18" s="45">
        <f t="shared" si="41"/>
        <v>0</v>
      </c>
      <c r="EJ18" s="45">
        <f t="shared" si="41"/>
        <v>0</v>
      </c>
      <c r="EK18" s="45">
        <f t="shared" si="41"/>
        <v>0</v>
      </c>
      <c r="EL18" s="45">
        <f t="shared" si="41"/>
        <v>0</v>
      </c>
      <c r="EM18" s="45">
        <f t="shared" si="41"/>
        <v>0</v>
      </c>
      <c r="EN18" s="45">
        <f t="shared" si="41"/>
        <v>0</v>
      </c>
      <c r="EO18" s="45">
        <f t="shared" si="41"/>
        <v>0</v>
      </c>
      <c r="EP18" s="45">
        <f t="shared" si="41"/>
        <v>0</v>
      </c>
      <c r="EQ18" s="45">
        <f t="shared" si="41"/>
        <v>0</v>
      </c>
      <c r="ER18" s="45">
        <f t="shared" si="41"/>
        <v>0</v>
      </c>
      <c r="ES18" s="45">
        <f t="shared" si="41"/>
        <v>0</v>
      </c>
      <c r="ET18" s="45">
        <f t="shared" si="41"/>
        <v>0</v>
      </c>
      <c r="EU18" s="45">
        <f t="shared" si="41"/>
        <v>0</v>
      </c>
      <c r="EV18" s="45">
        <f t="shared" si="41"/>
        <v>0</v>
      </c>
      <c r="EW18" s="45">
        <f t="shared" si="41"/>
        <v>0</v>
      </c>
      <c r="EX18" s="45">
        <f t="shared" si="41"/>
        <v>0</v>
      </c>
      <c r="EY18" s="45">
        <f t="shared" si="41"/>
        <v>0</v>
      </c>
      <c r="EZ18" s="45">
        <f t="shared" si="41"/>
        <v>0</v>
      </c>
      <c r="FA18" s="45">
        <f t="shared" si="41"/>
        <v>0</v>
      </c>
      <c r="FB18" s="45">
        <f t="shared" si="41"/>
        <v>0</v>
      </c>
      <c r="FC18" s="45">
        <f t="shared" si="41"/>
        <v>0</v>
      </c>
      <c r="FD18" s="234">
        <f t="shared" si="41"/>
        <v>0</v>
      </c>
    </row>
    <row r="19" spans="1:160" ht="21" x14ac:dyDescent="0.2">
      <c r="A19" s="41" t="s">
        <v>196</v>
      </c>
      <c r="B19" s="233">
        <f t="shared" ref="B19:BL19" si="42">COUNTIF(B$9:B$9,7)</f>
        <v>0</v>
      </c>
      <c r="C19" s="43">
        <f t="shared" si="42"/>
        <v>0</v>
      </c>
      <c r="D19" s="43">
        <f t="shared" si="42"/>
        <v>0</v>
      </c>
      <c r="E19" s="43">
        <f t="shared" si="42"/>
        <v>0</v>
      </c>
      <c r="F19" s="234">
        <f t="shared" si="42"/>
        <v>0</v>
      </c>
      <c r="G19" s="240">
        <f t="shared" si="42"/>
        <v>0</v>
      </c>
      <c r="H19" s="45">
        <f t="shared" si="42"/>
        <v>0</v>
      </c>
      <c r="I19" s="45">
        <f t="shared" si="42"/>
        <v>0</v>
      </c>
      <c r="J19" s="45">
        <f t="shared" si="42"/>
        <v>0</v>
      </c>
      <c r="K19" s="45">
        <f t="shared" si="42"/>
        <v>0</v>
      </c>
      <c r="L19" s="45">
        <f t="shared" si="42"/>
        <v>0</v>
      </c>
      <c r="M19" s="45">
        <f t="shared" si="42"/>
        <v>0</v>
      </c>
      <c r="N19" s="234">
        <f t="shared" si="42"/>
        <v>0</v>
      </c>
      <c r="O19" s="230">
        <f t="shared" si="42"/>
        <v>0</v>
      </c>
      <c r="P19" s="45">
        <f t="shared" si="42"/>
        <v>0</v>
      </c>
      <c r="Q19" s="45">
        <f t="shared" si="42"/>
        <v>0</v>
      </c>
      <c r="R19" s="45">
        <f t="shared" si="42"/>
        <v>0</v>
      </c>
      <c r="S19" s="45">
        <f t="shared" si="42"/>
        <v>0</v>
      </c>
      <c r="T19" s="45">
        <f t="shared" si="42"/>
        <v>0</v>
      </c>
      <c r="U19" s="45">
        <f t="shared" si="42"/>
        <v>0</v>
      </c>
      <c r="V19" s="234">
        <f t="shared" si="42"/>
        <v>0</v>
      </c>
      <c r="W19" s="240">
        <f t="shared" si="42"/>
        <v>0</v>
      </c>
      <c r="X19" s="234">
        <f t="shared" si="42"/>
        <v>0</v>
      </c>
      <c r="Y19" s="240">
        <f t="shared" si="42"/>
        <v>0</v>
      </c>
      <c r="Z19" s="45">
        <f t="shared" si="42"/>
        <v>0</v>
      </c>
      <c r="AA19" s="45">
        <f t="shared" si="42"/>
        <v>0</v>
      </c>
      <c r="AB19" s="45">
        <f t="shared" si="42"/>
        <v>0</v>
      </c>
      <c r="AC19" s="45">
        <f t="shared" si="42"/>
        <v>0</v>
      </c>
      <c r="AD19" s="45">
        <f t="shared" si="42"/>
        <v>0</v>
      </c>
      <c r="AE19" s="234">
        <f t="shared" si="42"/>
        <v>0</v>
      </c>
      <c r="AF19" s="248">
        <f t="shared" si="42"/>
        <v>0</v>
      </c>
      <c r="AG19" s="251">
        <f t="shared" si="42"/>
        <v>0</v>
      </c>
      <c r="AH19" s="240">
        <f t="shared" si="42"/>
        <v>0</v>
      </c>
      <c r="AI19" s="45">
        <f t="shared" si="42"/>
        <v>0</v>
      </c>
      <c r="AJ19" s="45">
        <f t="shared" si="42"/>
        <v>0</v>
      </c>
      <c r="AK19" s="45">
        <f t="shared" si="42"/>
        <v>0</v>
      </c>
      <c r="AL19" s="45">
        <f t="shared" si="42"/>
        <v>0</v>
      </c>
      <c r="AM19" s="45">
        <f t="shared" si="42"/>
        <v>0</v>
      </c>
      <c r="AN19" s="234">
        <f t="shared" si="42"/>
        <v>0</v>
      </c>
      <c r="AO19" s="240">
        <f t="shared" si="42"/>
        <v>0</v>
      </c>
      <c r="AP19" s="45">
        <f t="shared" si="42"/>
        <v>0</v>
      </c>
      <c r="AQ19" s="45">
        <f t="shared" si="42"/>
        <v>0</v>
      </c>
      <c r="AR19" s="45">
        <f t="shared" si="42"/>
        <v>0</v>
      </c>
      <c r="AS19" s="45">
        <f t="shared" si="42"/>
        <v>0</v>
      </c>
      <c r="AT19" s="234">
        <f t="shared" si="42"/>
        <v>0</v>
      </c>
      <c r="AU19" s="240">
        <f t="shared" si="42"/>
        <v>0</v>
      </c>
      <c r="AV19" s="234">
        <f t="shared" si="42"/>
        <v>0</v>
      </c>
      <c r="AW19" s="240">
        <f t="shared" si="42"/>
        <v>0</v>
      </c>
      <c r="AX19" s="234">
        <f t="shared" si="42"/>
        <v>0</v>
      </c>
      <c r="AY19" s="230">
        <f t="shared" si="42"/>
        <v>0</v>
      </c>
      <c r="AZ19" s="45">
        <f t="shared" si="42"/>
        <v>0</v>
      </c>
      <c r="BA19" s="45">
        <f t="shared" si="42"/>
        <v>0</v>
      </c>
      <c r="BB19" s="45">
        <f t="shared" si="42"/>
        <v>0</v>
      </c>
      <c r="BC19" s="45">
        <f t="shared" si="42"/>
        <v>0</v>
      </c>
      <c r="BD19" s="45">
        <f t="shared" si="42"/>
        <v>0</v>
      </c>
      <c r="BE19" s="45">
        <f t="shared" si="42"/>
        <v>0</v>
      </c>
      <c r="BF19" s="45">
        <f t="shared" si="42"/>
        <v>0</v>
      </c>
      <c r="BG19" s="45">
        <f t="shared" si="42"/>
        <v>0</v>
      </c>
      <c r="BH19" s="45">
        <f t="shared" si="42"/>
        <v>0</v>
      </c>
      <c r="BI19" s="45">
        <f t="shared" si="42"/>
        <v>0</v>
      </c>
      <c r="BJ19" s="45">
        <f t="shared" si="42"/>
        <v>0</v>
      </c>
      <c r="BK19" s="45">
        <f t="shared" si="42"/>
        <v>0</v>
      </c>
      <c r="BL19" s="45">
        <f t="shared" si="42"/>
        <v>0</v>
      </c>
      <c r="BM19" s="45">
        <f t="shared" ref="BM19:DX19" si="43">COUNTIF(BM$9:BM$9,7)</f>
        <v>0</v>
      </c>
      <c r="BN19" s="246">
        <f t="shared" si="43"/>
        <v>0</v>
      </c>
      <c r="BO19" s="240">
        <f t="shared" si="43"/>
        <v>0</v>
      </c>
      <c r="BP19" s="45">
        <f t="shared" si="43"/>
        <v>0</v>
      </c>
      <c r="BQ19" s="45">
        <f t="shared" si="43"/>
        <v>0</v>
      </c>
      <c r="BR19" s="45">
        <f t="shared" si="43"/>
        <v>0</v>
      </c>
      <c r="BS19" s="45">
        <f t="shared" si="43"/>
        <v>0</v>
      </c>
      <c r="BT19" s="45">
        <f t="shared" si="43"/>
        <v>0</v>
      </c>
      <c r="BU19" s="45">
        <f t="shared" si="43"/>
        <v>0</v>
      </c>
      <c r="BV19" s="45">
        <f t="shared" si="43"/>
        <v>0</v>
      </c>
      <c r="BW19" s="45">
        <f t="shared" si="43"/>
        <v>0</v>
      </c>
      <c r="BX19" s="234">
        <f t="shared" si="43"/>
        <v>0</v>
      </c>
      <c r="BY19" s="240">
        <f t="shared" si="43"/>
        <v>0</v>
      </c>
      <c r="BZ19" s="45">
        <f t="shared" si="43"/>
        <v>0</v>
      </c>
      <c r="CA19" s="45">
        <f t="shared" si="43"/>
        <v>0</v>
      </c>
      <c r="CB19" s="45">
        <f t="shared" si="43"/>
        <v>0</v>
      </c>
      <c r="CC19" s="45">
        <f t="shared" si="43"/>
        <v>0</v>
      </c>
      <c r="CD19" s="234">
        <f t="shared" si="43"/>
        <v>0</v>
      </c>
      <c r="CE19" s="240">
        <f t="shared" si="43"/>
        <v>0</v>
      </c>
      <c r="CF19" s="45">
        <f t="shared" si="43"/>
        <v>0</v>
      </c>
      <c r="CG19" s="234">
        <f t="shared" si="43"/>
        <v>0</v>
      </c>
      <c r="CH19" s="240">
        <f t="shared" si="43"/>
        <v>0</v>
      </c>
      <c r="CI19" s="45">
        <f t="shared" si="43"/>
        <v>0</v>
      </c>
      <c r="CJ19" s="45">
        <f t="shared" si="43"/>
        <v>0</v>
      </c>
      <c r="CK19" s="45">
        <f t="shared" si="43"/>
        <v>0</v>
      </c>
      <c r="CL19" s="45">
        <f t="shared" si="43"/>
        <v>0</v>
      </c>
      <c r="CM19" s="45">
        <f t="shared" si="43"/>
        <v>0</v>
      </c>
      <c r="CN19" s="45">
        <f t="shared" si="43"/>
        <v>0</v>
      </c>
      <c r="CO19" s="45">
        <f t="shared" si="43"/>
        <v>0</v>
      </c>
      <c r="CP19" s="45">
        <f t="shared" si="43"/>
        <v>0</v>
      </c>
      <c r="CQ19" s="234">
        <f t="shared" si="43"/>
        <v>0</v>
      </c>
      <c r="CR19" s="240">
        <f t="shared" si="43"/>
        <v>0</v>
      </c>
      <c r="CS19" s="45">
        <f t="shared" si="43"/>
        <v>0</v>
      </c>
      <c r="CT19" s="45">
        <f t="shared" si="43"/>
        <v>0</v>
      </c>
      <c r="CU19" s="45">
        <f t="shared" si="43"/>
        <v>0</v>
      </c>
      <c r="CV19" s="45">
        <f t="shared" si="43"/>
        <v>0</v>
      </c>
      <c r="CW19" s="45">
        <f t="shared" si="43"/>
        <v>0</v>
      </c>
      <c r="CX19" s="45">
        <f t="shared" si="43"/>
        <v>0</v>
      </c>
      <c r="CY19" s="45">
        <f t="shared" si="43"/>
        <v>0</v>
      </c>
      <c r="CZ19" s="45">
        <f t="shared" si="43"/>
        <v>0</v>
      </c>
      <c r="DA19" s="45">
        <f t="shared" si="43"/>
        <v>0</v>
      </c>
      <c r="DB19" s="45">
        <f t="shared" si="43"/>
        <v>0</v>
      </c>
      <c r="DC19" s="45">
        <f t="shared" si="43"/>
        <v>0</v>
      </c>
      <c r="DD19" s="45">
        <f t="shared" si="43"/>
        <v>0</v>
      </c>
      <c r="DE19" s="45">
        <f t="shared" si="43"/>
        <v>0</v>
      </c>
      <c r="DF19" s="234">
        <f t="shared" si="43"/>
        <v>0</v>
      </c>
      <c r="DG19" s="240">
        <f t="shared" si="43"/>
        <v>0</v>
      </c>
      <c r="DH19" s="45">
        <f t="shared" si="43"/>
        <v>0</v>
      </c>
      <c r="DI19" s="45">
        <f t="shared" si="43"/>
        <v>0</v>
      </c>
      <c r="DJ19" s="45">
        <f t="shared" si="43"/>
        <v>0</v>
      </c>
      <c r="DK19" s="45">
        <f t="shared" si="43"/>
        <v>0</v>
      </c>
      <c r="DL19" s="45">
        <f t="shared" si="43"/>
        <v>0</v>
      </c>
      <c r="DM19" s="45">
        <f t="shared" si="43"/>
        <v>0</v>
      </c>
      <c r="DN19" s="234">
        <f t="shared" si="43"/>
        <v>0</v>
      </c>
      <c r="DO19" s="251">
        <f t="shared" si="43"/>
        <v>0</v>
      </c>
      <c r="DP19" s="251">
        <f t="shared" si="43"/>
        <v>0</v>
      </c>
      <c r="DQ19" s="240">
        <f t="shared" si="43"/>
        <v>0</v>
      </c>
      <c r="DR19" s="45">
        <f t="shared" si="43"/>
        <v>0</v>
      </c>
      <c r="DS19" s="45">
        <f t="shared" si="43"/>
        <v>0</v>
      </c>
      <c r="DT19" s="45">
        <f t="shared" si="43"/>
        <v>0</v>
      </c>
      <c r="DU19" s="45">
        <f t="shared" si="43"/>
        <v>0</v>
      </c>
      <c r="DV19" s="234">
        <f t="shared" si="43"/>
        <v>0</v>
      </c>
      <c r="DW19" s="240">
        <f t="shared" si="43"/>
        <v>0</v>
      </c>
      <c r="DX19" s="234">
        <f t="shared" si="43"/>
        <v>0</v>
      </c>
      <c r="DY19" s="240">
        <f t="shared" ref="DY19:EE19" si="44">COUNTIF(DY$9:DY$9,7)</f>
        <v>0</v>
      </c>
      <c r="DZ19" s="45">
        <f t="shared" si="44"/>
        <v>0</v>
      </c>
      <c r="EA19" s="45">
        <f t="shared" si="44"/>
        <v>0</v>
      </c>
      <c r="EB19" s="45">
        <f t="shared" si="44"/>
        <v>0</v>
      </c>
      <c r="EC19" s="45">
        <f t="shared" si="44"/>
        <v>0</v>
      </c>
      <c r="ED19" s="45">
        <f t="shared" si="44"/>
        <v>0</v>
      </c>
      <c r="EE19" s="234">
        <f t="shared" si="44"/>
        <v>0</v>
      </c>
      <c r="EF19" s="240">
        <f>COUNTIF(EF$9:EF$9,7)</f>
        <v>0</v>
      </c>
      <c r="EG19" s="234">
        <f>COUNTIF(EG$9:EG$9,7)</f>
        <v>0</v>
      </c>
      <c r="EH19" s="240">
        <f t="shared" ref="EH19:FD19" si="45">COUNTIF(EH$9:EH$9,7)</f>
        <v>0</v>
      </c>
      <c r="EI19" s="45">
        <f t="shared" si="45"/>
        <v>0</v>
      </c>
      <c r="EJ19" s="45">
        <f t="shared" si="45"/>
        <v>0</v>
      </c>
      <c r="EK19" s="45">
        <f t="shared" si="45"/>
        <v>0</v>
      </c>
      <c r="EL19" s="45">
        <f t="shared" si="45"/>
        <v>0</v>
      </c>
      <c r="EM19" s="45">
        <f t="shared" si="45"/>
        <v>0</v>
      </c>
      <c r="EN19" s="45">
        <f t="shared" si="45"/>
        <v>0</v>
      </c>
      <c r="EO19" s="45">
        <f t="shared" si="45"/>
        <v>0</v>
      </c>
      <c r="EP19" s="45">
        <f t="shared" si="45"/>
        <v>0</v>
      </c>
      <c r="EQ19" s="45">
        <f t="shared" si="45"/>
        <v>0</v>
      </c>
      <c r="ER19" s="45">
        <f t="shared" si="45"/>
        <v>0</v>
      </c>
      <c r="ES19" s="45">
        <f t="shared" si="45"/>
        <v>0</v>
      </c>
      <c r="ET19" s="45">
        <f t="shared" si="45"/>
        <v>0</v>
      </c>
      <c r="EU19" s="45">
        <f t="shared" si="45"/>
        <v>0</v>
      </c>
      <c r="EV19" s="45">
        <f t="shared" si="45"/>
        <v>0</v>
      </c>
      <c r="EW19" s="45">
        <f t="shared" si="45"/>
        <v>0</v>
      </c>
      <c r="EX19" s="45">
        <f t="shared" si="45"/>
        <v>0</v>
      </c>
      <c r="EY19" s="45">
        <f t="shared" si="45"/>
        <v>0</v>
      </c>
      <c r="EZ19" s="45">
        <f t="shared" si="45"/>
        <v>0</v>
      </c>
      <c r="FA19" s="45">
        <f t="shared" si="45"/>
        <v>0</v>
      </c>
      <c r="FB19" s="45">
        <f t="shared" si="45"/>
        <v>0</v>
      </c>
      <c r="FC19" s="45">
        <f t="shared" si="45"/>
        <v>0</v>
      </c>
      <c r="FD19" s="234">
        <f t="shared" si="45"/>
        <v>0</v>
      </c>
    </row>
    <row r="20" spans="1:160" ht="21" x14ac:dyDescent="0.2">
      <c r="A20" s="41" t="s">
        <v>197</v>
      </c>
      <c r="B20" s="233">
        <f t="shared" ref="B20:BL20" si="46">COUNTIF(B$9:B$9,8)</f>
        <v>0</v>
      </c>
      <c r="C20" s="43">
        <f t="shared" si="46"/>
        <v>0</v>
      </c>
      <c r="D20" s="43">
        <f t="shared" si="46"/>
        <v>0</v>
      </c>
      <c r="E20" s="43">
        <f t="shared" si="46"/>
        <v>0</v>
      </c>
      <c r="F20" s="234">
        <f t="shared" si="46"/>
        <v>0</v>
      </c>
      <c r="G20" s="240">
        <f t="shared" si="46"/>
        <v>0</v>
      </c>
      <c r="H20" s="45">
        <f t="shared" si="46"/>
        <v>0</v>
      </c>
      <c r="I20" s="45">
        <f t="shared" si="46"/>
        <v>0</v>
      </c>
      <c r="J20" s="45">
        <f t="shared" si="46"/>
        <v>0</v>
      </c>
      <c r="K20" s="45">
        <f t="shared" si="46"/>
        <v>0</v>
      </c>
      <c r="L20" s="45">
        <f t="shared" si="46"/>
        <v>0</v>
      </c>
      <c r="M20" s="45">
        <f t="shared" si="46"/>
        <v>0</v>
      </c>
      <c r="N20" s="234">
        <f t="shared" si="46"/>
        <v>0</v>
      </c>
      <c r="O20" s="230">
        <f t="shared" si="46"/>
        <v>0</v>
      </c>
      <c r="P20" s="45">
        <f t="shared" si="46"/>
        <v>0</v>
      </c>
      <c r="Q20" s="45">
        <f t="shared" si="46"/>
        <v>0</v>
      </c>
      <c r="R20" s="45">
        <f t="shared" si="46"/>
        <v>0</v>
      </c>
      <c r="S20" s="45">
        <f t="shared" si="46"/>
        <v>0</v>
      </c>
      <c r="T20" s="45">
        <f t="shared" si="46"/>
        <v>0</v>
      </c>
      <c r="U20" s="45">
        <f t="shared" si="46"/>
        <v>0</v>
      </c>
      <c r="V20" s="234">
        <f t="shared" si="46"/>
        <v>0</v>
      </c>
      <c r="W20" s="240">
        <f t="shared" si="46"/>
        <v>0</v>
      </c>
      <c r="X20" s="234">
        <f t="shared" si="46"/>
        <v>0</v>
      </c>
      <c r="Y20" s="240">
        <f t="shared" si="46"/>
        <v>0</v>
      </c>
      <c r="Z20" s="45">
        <f t="shared" si="46"/>
        <v>0</v>
      </c>
      <c r="AA20" s="45">
        <f t="shared" si="46"/>
        <v>0</v>
      </c>
      <c r="AB20" s="45">
        <f t="shared" si="46"/>
        <v>0</v>
      </c>
      <c r="AC20" s="45">
        <f t="shared" si="46"/>
        <v>0</v>
      </c>
      <c r="AD20" s="45">
        <f t="shared" si="46"/>
        <v>0</v>
      </c>
      <c r="AE20" s="234">
        <f t="shared" si="46"/>
        <v>0</v>
      </c>
      <c r="AF20" s="248">
        <f t="shared" si="46"/>
        <v>0</v>
      </c>
      <c r="AG20" s="251">
        <f t="shared" si="46"/>
        <v>0</v>
      </c>
      <c r="AH20" s="240">
        <f t="shared" si="46"/>
        <v>0</v>
      </c>
      <c r="AI20" s="45">
        <f t="shared" si="46"/>
        <v>0</v>
      </c>
      <c r="AJ20" s="45">
        <f t="shared" si="46"/>
        <v>0</v>
      </c>
      <c r="AK20" s="45">
        <f t="shared" si="46"/>
        <v>0</v>
      </c>
      <c r="AL20" s="45">
        <f t="shared" si="46"/>
        <v>0</v>
      </c>
      <c r="AM20" s="45">
        <f t="shared" si="46"/>
        <v>0</v>
      </c>
      <c r="AN20" s="234">
        <f t="shared" si="46"/>
        <v>0</v>
      </c>
      <c r="AO20" s="240">
        <f t="shared" si="46"/>
        <v>0</v>
      </c>
      <c r="AP20" s="45">
        <f t="shared" si="46"/>
        <v>0</v>
      </c>
      <c r="AQ20" s="45">
        <f t="shared" si="46"/>
        <v>0</v>
      </c>
      <c r="AR20" s="45">
        <f t="shared" si="46"/>
        <v>0</v>
      </c>
      <c r="AS20" s="45">
        <f t="shared" si="46"/>
        <v>0</v>
      </c>
      <c r="AT20" s="234">
        <f t="shared" si="46"/>
        <v>0</v>
      </c>
      <c r="AU20" s="240">
        <f t="shared" si="46"/>
        <v>0</v>
      </c>
      <c r="AV20" s="234">
        <f t="shared" si="46"/>
        <v>0</v>
      </c>
      <c r="AW20" s="240">
        <f t="shared" si="46"/>
        <v>0</v>
      </c>
      <c r="AX20" s="234">
        <f t="shared" si="46"/>
        <v>0</v>
      </c>
      <c r="AY20" s="230">
        <f t="shared" si="46"/>
        <v>0</v>
      </c>
      <c r="AZ20" s="45">
        <f t="shared" si="46"/>
        <v>0</v>
      </c>
      <c r="BA20" s="45">
        <f t="shared" si="46"/>
        <v>0</v>
      </c>
      <c r="BB20" s="45">
        <f t="shared" si="46"/>
        <v>0</v>
      </c>
      <c r="BC20" s="45">
        <f t="shared" si="46"/>
        <v>0</v>
      </c>
      <c r="BD20" s="45">
        <f t="shared" si="46"/>
        <v>0</v>
      </c>
      <c r="BE20" s="45">
        <f t="shared" si="46"/>
        <v>0</v>
      </c>
      <c r="BF20" s="45">
        <f t="shared" si="46"/>
        <v>0</v>
      </c>
      <c r="BG20" s="45">
        <f t="shared" si="46"/>
        <v>0</v>
      </c>
      <c r="BH20" s="45">
        <f t="shared" si="46"/>
        <v>0</v>
      </c>
      <c r="BI20" s="45">
        <f t="shared" si="46"/>
        <v>0</v>
      </c>
      <c r="BJ20" s="45">
        <f t="shared" si="46"/>
        <v>0</v>
      </c>
      <c r="BK20" s="45">
        <f t="shared" si="46"/>
        <v>0</v>
      </c>
      <c r="BL20" s="45">
        <f t="shared" si="46"/>
        <v>0</v>
      </c>
      <c r="BM20" s="45">
        <f t="shared" ref="BM20:DX20" si="47">COUNTIF(BM$9:BM$9,8)</f>
        <v>0</v>
      </c>
      <c r="BN20" s="246">
        <f t="shared" si="47"/>
        <v>0</v>
      </c>
      <c r="BO20" s="240">
        <f t="shared" si="47"/>
        <v>0</v>
      </c>
      <c r="BP20" s="45">
        <f t="shared" si="47"/>
        <v>0</v>
      </c>
      <c r="BQ20" s="45">
        <f t="shared" si="47"/>
        <v>0</v>
      </c>
      <c r="BR20" s="45">
        <f t="shared" si="47"/>
        <v>0</v>
      </c>
      <c r="BS20" s="45">
        <f t="shared" si="47"/>
        <v>0</v>
      </c>
      <c r="BT20" s="45">
        <f t="shared" si="47"/>
        <v>0</v>
      </c>
      <c r="BU20" s="45">
        <f t="shared" si="47"/>
        <v>0</v>
      </c>
      <c r="BV20" s="45">
        <f t="shared" si="47"/>
        <v>0</v>
      </c>
      <c r="BW20" s="45">
        <f t="shared" si="47"/>
        <v>0</v>
      </c>
      <c r="BX20" s="234">
        <f t="shared" si="47"/>
        <v>0</v>
      </c>
      <c r="BY20" s="240">
        <f t="shared" si="47"/>
        <v>0</v>
      </c>
      <c r="BZ20" s="45">
        <f t="shared" si="47"/>
        <v>0</v>
      </c>
      <c r="CA20" s="45">
        <f t="shared" si="47"/>
        <v>0</v>
      </c>
      <c r="CB20" s="45">
        <f t="shared" si="47"/>
        <v>0</v>
      </c>
      <c r="CC20" s="45">
        <f t="shared" si="47"/>
        <v>0</v>
      </c>
      <c r="CD20" s="234">
        <f t="shared" si="47"/>
        <v>0</v>
      </c>
      <c r="CE20" s="240">
        <f t="shared" si="47"/>
        <v>0</v>
      </c>
      <c r="CF20" s="45">
        <f t="shared" si="47"/>
        <v>0</v>
      </c>
      <c r="CG20" s="234">
        <f t="shared" si="47"/>
        <v>0</v>
      </c>
      <c r="CH20" s="240">
        <f t="shared" si="47"/>
        <v>0</v>
      </c>
      <c r="CI20" s="45">
        <f t="shared" si="47"/>
        <v>0</v>
      </c>
      <c r="CJ20" s="45">
        <f t="shared" si="47"/>
        <v>0</v>
      </c>
      <c r="CK20" s="45">
        <f t="shared" si="47"/>
        <v>0</v>
      </c>
      <c r="CL20" s="45">
        <f t="shared" si="47"/>
        <v>0</v>
      </c>
      <c r="CM20" s="45">
        <f t="shared" si="47"/>
        <v>0</v>
      </c>
      <c r="CN20" s="45">
        <f t="shared" si="47"/>
        <v>0</v>
      </c>
      <c r="CO20" s="45">
        <f t="shared" si="47"/>
        <v>0</v>
      </c>
      <c r="CP20" s="45">
        <f t="shared" si="47"/>
        <v>0</v>
      </c>
      <c r="CQ20" s="234">
        <f t="shared" si="47"/>
        <v>0</v>
      </c>
      <c r="CR20" s="240">
        <f t="shared" si="47"/>
        <v>0</v>
      </c>
      <c r="CS20" s="45">
        <f t="shared" si="47"/>
        <v>0</v>
      </c>
      <c r="CT20" s="45">
        <f t="shared" si="47"/>
        <v>0</v>
      </c>
      <c r="CU20" s="45">
        <f t="shared" si="47"/>
        <v>0</v>
      </c>
      <c r="CV20" s="45">
        <f t="shared" si="47"/>
        <v>0</v>
      </c>
      <c r="CW20" s="45">
        <f t="shared" si="47"/>
        <v>0</v>
      </c>
      <c r="CX20" s="45">
        <f t="shared" si="47"/>
        <v>0</v>
      </c>
      <c r="CY20" s="45">
        <f t="shared" si="47"/>
        <v>0</v>
      </c>
      <c r="CZ20" s="45">
        <f t="shared" si="47"/>
        <v>0</v>
      </c>
      <c r="DA20" s="45">
        <f t="shared" si="47"/>
        <v>0</v>
      </c>
      <c r="DB20" s="45">
        <f t="shared" si="47"/>
        <v>0</v>
      </c>
      <c r="DC20" s="45">
        <f t="shared" si="47"/>
        <v>0</v>
      </c>
      <c r="DD20" s="45">
        <f t="shared" si="47"/>
        <v>0</v>
      </c>
      <c r="DE20" s="45">
        <f t="shared" si="47"/>
        <v>0</v>
      </c>
      <c r="DF20" s="234">
        <f t="shared" si="47"/>
        <v>0</v>
      </c>
      <c r="DG20" s="240">
        <f t="shared" si="47"/>
        <v>0</v>
      </c>
      <c r="DH20" s="45">
        <f t="shared" si="47"/>
        <v>0</v>
      </c>
      <c r="DI20" s="45">
        <f t="shared" si="47"/>
        <v>0</v>
      </c>
      <c r="DJ20" s="45">
        <f t="shared" si="47"/>
        <v>0</v>
      </c>
      <c r="DK20" s="45">
        <f t="shared" si="47"/>
        <v>0</v>
      </c>
      <c r="DL20" s="45">
        <f t="shared" si="47"/>
        <v>0</v>
      </c>
      <c r="DM20" s="45">
        <f t="shared" si="47"/>
        <v>0</v>
      </c>
      <c r="DN20" s="234">
        <f t="shared" si="47"/>
        <v>0</v>
      </c>
      <c r="DO20" s="251">
        <f t="shared" si="47"/>
        <v>0</v>
      </c>
      <c r="DP20" s="251">
        <f t="shared" si="47"/>
        <v>0</v>
      </c>
      <c r="DQ20" s="240">
        <f t="shared" si="47"/>
        <v>0</v>
      </c>
      <c r="DR20" s="45">
        <f t="shared" si="47"/>
        <v>0</v>
      </c>
      <c r="DS20" s="45">
        <f t="shared" si="47"/>
        <v>0</v>
      </c>
      <c r="DT20" s="45">
        <f t="shared" si="47"/>
        <v>0</v>
      </c>
      <c r="DU20" s="45">
        <f t="shared" si="47"/>
        <v>0</v>
      </c>
      <c r="DV20" s="234">
        <f t="shared" si="47"/>
        <v>0</v>
      </c>
      <c r="DW20" s="240">
        <f t="shared" si="47"/>
        <v>0</v>
      </c>
      <c r="DX20" s="234">
        <f t="shared" si="47"/>
        <v>0</v>
      </c>
      <c r="DY20" s="240">
        <f t="shared" ref="DY20:EE20" si="48">COUNTIF(DY$9:DY$9,8)</f>
        <v>0</v>
      </c>
      <c r="DZ20" s="45">
        <f t="shared" si="48"/>
        <v>0</v>
      </c>
      <c r="EA20" s="45">
        <f t="shared" si="48"/>
        <v>0</v>
      </c>
      <c r="EB20" s="45">
        <f t="shared" si="48"/>
        <v>0</v>
      </c>
      <c r="EC20" s="45">
        <f t="shared" si="48"/>
        <v>0</v>
      </c>
      <c r="ED20" s="45">
        <f t="shared" si="48"/>
        <v>0</v>
      </c>
      <c r="EE20" s="234">
        <f t="shared" si="48"/>
        <v>0</v>
      </c>
      <c r="EF20" s="240">
        <f>COUNTIF(EF$9:EF$9,8)</f>
        <v>0</v>
      </c>
      <c r="EG20" s="234">
        <f>COUNTIF(EG$9:EG$9,8)</f>
        <v>0</v>
      </c>
      <c r="EH20" s="240">
        <f t="shared" ref="EH20:FD20" si="49">COUNTIF(EH$9:EH$9,8)</f>
        <v>0</v>
      </c>
      <c r="EI20" s="45">
        <f t="shared" si="49"/>
        <v>0</v>
      </c>
      <c r="EJ20" s="45">
        <f t="shared" si="49"/>
        <v>0</v>
      </c>
      <c r="EK20" s="45">
        <f t="shared" si="49"/>
        <v>0</v>
      </c>
      <c r="EL20" s="45">
        <f t="shared" si="49"/>
        <v>0</v>
      </c>
      <c r="EM20" s="45">
        <f t="shared" si="49"/>
        <v>0</v>
      </c>
      <c r="EN20" s="45">
        <f t="shared" si="49"/>
        <v>0</v>
      </c>
      <c r="EO20" s="45">
        <f t="shared" si="49"/>
        <v>0</v>
      </c>
      <c r="EP20" s="45">
        <f t="shared" si="49"/>
        <v>0</v>
      </c>
      <c r="EQ20" s="45">
        <f t="shared" si="49"/>
        <v>0</v>
      </c>
      <c r="ER20" s="45">
        <f t="shared" si="49"/>
        <v>0</v>
      </c>
      <c r="ES20" s="45">
        <f t="shared" si="49"/>
        <v>0</v>
      </c>
      <c r="ET20" s="45">
        <f t="shared" si="49"/>
        <v>0</v>
      </c>
      <c r="EU20" s="45">
        <f t="shared" si="49"/>
        <v>0</v>
      </c>
      <c r="EV20" s="45">
        <f t="shared" si="49"/>
        <v>0</v>
      </c>
      <c r="EW20" s="45">
        <f t="shared" si="49"/>
        <v>0</v>
      </c>
      <c r="EX20" s="45">
        <f t="shared" si="49"/>
        <v>0</v>
      </c>
      <c r="EY20" s="45">
        <f t="shared" si="49"/>
        <v>0</v>
      </c>
      <c r="EZ20" s="45">
        <f t="shared" si="49"/>
        <v>0</v>
      </c>
      <c r="FA20" s="45">
        <f t="shared" si="49"/>
        <v>0</v>
      </c>
      <c r="FB20" s="45">
        <f t="shared" si="49"/>
        <v>0</v>
      </c>
      <c r="FC20" s="45">
        <f t="shared" si="49"/>
        <v>0</v>
      </c>
      <c r="FD20" s="234">
        <f t="shared" si="49"/>
        <v>0</v>
      </c>
    </row>
    <row r="21" spans="1:160" ht="21" x14ac:dyDescent="0.2">
      <c r="A21" s="41" t="s">
        <v>198</v>
      </c>
      <c r="B21" s="233">
        <f t="shared" ref="B21:BL21" si="50">COUNTIF(B$9:B$9,9)</f>
        <v>0</v>
      </c>
      <c r="C21" s="43">
        <f t="shared" si="50"/>
        <v>0</v>
      </c>
      <c r="D21" s="43">
        <f t="shared" si="50"/>
        <v>0</v>
      </c>
      <c r="E21" s="43">
        <f t="shared" si="50"/>
        <v>0</v>
      </c>
      <c r="F21" s="234">
        <f t="shared" si="50"/>
        <v>0</v>
      </c>
      <c r="G21" s="240">
        <f t="shared" si="50"/>
        <v>0</v>
      </c>
      <c r="H21" s="45">
        <f t="shared" si="50"/>
        <v>0</v>
      </c>
      <c r="I21" s="45">
        <f t="shared" si="50"/>
        <v>0</v>
      </c>
      <c r="J21" s="45">
        <f t="shared" si="50"/>
        <v>0</v>
      </c>
      <c r="K21" s="45">
        <f t="shared" si="50"/>
        <v>0</v>
      </c>
      <c r="L21" s="45">
        <f t="shared" si="50"/>
        <v>0</v>
      </c>
      <c r="M21" s="45">
        <f t="shared" si="50"/>
        <v>0</v>
      </c>
      <c r="N21" s="234">
        <f t="shared" si="50"/>
        <v>0</v>
      </c>
      <c r="O21" s="230">
        <f t="shared" si="50"/>
        <v>0</v>
      </c>
      <c r="P21" s="45">
        <f t="shared" si="50"/>
        <v>0</v>
      </c>
      <c r="Q21" s="45">
        <f t="shared" si="50"/>
        <v>0</v>
      </c>
      <c r="R21" s="45">
        <f t="shared" si="50"/>
        <v>0</v>
      </c>
      <c r="S21" s="45">
        <f t="shared" si="50"/>
        <v>0</v>
      </c>
      <c r="T21" s="45">
        <f t="shared" si="50"/>
        <v>0</v>
      </c>
      <c r="U21" s="45">
        <f t="shared" si="50"/>
        <v>0</v>
      </c>
      <c r="V21" s="234">
        <f t="shared" si="50"/>
        <v>0</v>
      </c>
      <c r="W21" s="240">
        <f t="shared" si="50"/>
        <v>0</v>
      </c>
      <c r="X21" s="234">
        <f t="shared" si="50"/>
        <v>0</v>
      </c>
      <c r="Y21" s="240">
        <f t="shared" si="50"/>
        <v>0</v>
      </c>
      <c r="Z21" s="45">
        <f t="shared" si="50"/>
        <v>0</v>
      </c>
      <c r="AA21" s="45">
        <f t="shared" si="50"/>
        <v>0</v>
      </c>
      <c r="AB21" s="45">
        <f t="shared" si="50"/>
        <v>0</v>
      </c>
      <c r="AC21" s="45">
        <f t="shared" si="50"/>
        <v>0</v>
      </c>
      <c r="AD21" s="45">
        <f t="shared" si="50"/>
        <v>0</v>
      </c>
      <c r="AE21" s="234">
        <f t="shared" si="50"/>
        <v>0</v>
      </c>
      <c r="AF21" s="248">
        <f t="shared" si="50"/>
        <v>0</v>
      </c>
      <c r="AG21" s="251">
        <f t="shared" si="50"/>
        <v>0</v>
      </c>
      <c r="AH21" s="240">
        <f t="shared" si="50"/>
        <v>0</v>
      </c>
      <c r="AI21" s="45">
        <f t="shared" si="50"/>
        <v>0</v>
      </c>
      <c r="AJ21" s="45">
        <f t="shared" si="50"/>
        <v>0</v>
      </c>
      <c r="AK21" s="45">
        <f t="shared" si="50"/>
        <v>0</v>
      </c>
      <c r="AL21" s="45">
        <f t="shared" si="50"/>
        <v>0</v>
      </c>
      <c r="AM21" s="45">
        <f t="shared" si="50"/>
        <v>0</v>
      </c>
      <c r="AN21" s="234">
        <f t="shared" si="50"/>
        <v>0</v>
      </c>
      <c r="AO21" s="240">
        <f t="shared" si="50"/>
        <v>0</v>
      </c>
      <c r="AP21" s="45">
        <f t="shared" si="50"/>
        <v>0</v>
      </c>
      <c r="AQ21" s="45">
        <f t="shared" si="50"/>
        <v>0</v>
      </c>
      <c r="AR21" s="45">
        <f t="shared" si="50"/>
        <v>0</v>
      </c>
      <c r="AS21" s="45">
        <f t="shared" si="50"/>
        <v>0</v>
      </c>
      <c r="AT21" s="234">
        <f t="shared" si="50"/>
        <v>0</v>
      </c>
      <c r="AU21" s="240">
        <f t="shared" si="50"/>
        <v>0</v>
      </c>
      <c r="AV21" s="234">
        <f t="shared" si="50"/>
        <v>0</v>
      </c>
      <c r="AW21" s="240">
        <f t="shared" si="50"/>
        <v>0</v>
      </c>
      <c r="AX21" s="234">
        <f t="shared" si="50"/>
        <v>0</v>
      </c>
      <c r="AY21" s="230">
        <f t="shared" si="50"/>
        <v>0</v>
      </c>
      <c r="AZ21" s="45">
        <f t="shared" si="50"/>
        <v>0</v>
      </c>
      <c r="BA21" s="45">
        <f t="shared" si="50"/>
        <v>0</v>
      </c>
      <c r="BB21" s="45">
        <f t="shared" si="50"/>
        <v>0</v>
      </c>
      <c r="BC21" s="45">
        <f t="shared" si="50"/>
        <v>0</v>
      </c>
      <c r="BD21" s="45">
        <f t="shared" si="50"/>
        <v>0</v>
      </c>
      <c r="BE21" s="45">
        <f t="shared" si="50"/>
        <v>0</v>
      </c>
      <c r="BF21" s="45">
        <f t="shared" si="50"/>
        <v>0</v>
      </c>
      <c r="BG21" s="45">
        <f t="shared" si="50"/>
        <v>0</v>
      </c>
      <c r="BH21" s="45">
        <f t="shared" si="50"/>
        <v>0</v>
      </c>
      <c r="BI21" s="45">
        <f t="shared" si="50"/>
        <v>0</v>
      </c>
      <c r="BJ21" s="45">
        <f t="shared" si="50"/>
        <v>0</v>
      </c>
      <c r="BK21" s="45">
        <f t="shared" si="50"/>
        <v>0</v>
      </c>
      <c r="BL21" s="45">
        <f t="shared" si="50"/>
        <v>0</v>
      </c>
      <c r="BM21" s="45">
        <f t="shared" ref="BM21:DX21" si="51">COUNTIF(BM$9:BM$9,9)</f>
        <v>0</v>
      </c>
      <c r="BN21" s="246">
        <f t="shared" si="51"/>
        <v>0</v>
      </c>
      <c r="BO21" s="240">
        <f t="shared" si="51"/>
        <v>0</v>
      </c>
      <c r="BP21" s="45">
        <f t="shared" si="51"/>
        <v>0</v>
      </c>
      <c r="BQ21" s="45">
        <f t="shared" si="51"/>
        <v>0</v>
      </c>
      <c r="BR21" s="45">
        <f t="shared" si="51"/>
        <v>0</v>
      </c>
      <c r="BS21" s="45">
        <f t="shared" si="51"/>
        <v>0</v>
      </c>
      <c r="BT21" s="45">
        <f t="shared" si="51"/>
        <v>0</v>
      </c>
      <c r="BU21" s="45">
        <f t="shared" si="51"/>
        <v>0</v>
      </c>
      <c r="BV21" s="45">
        <f t="shared" si="51"/>
        <v>0</v>
      </c>
      <c r="BW21" s="45">
        <f t="shared" si="51"/>
        <v>0</v>
      </c>
      <c r="BX21" s="234">
        <f t="shared" si="51"/>
        <v>0</v>
      </c>
      <c r="BY21" s="240">
        <f t="shared" si="51"/>
        <v>0</v>
      </c>
      <c r="BZ21" s="45">
        <f t="shared" si="51"/>
        <v>0</v>
      </c>
      <c r="CA21" s="45">
        <f t="shared" si="51"/>
        <v>0</v>
      </c>
      <c r="CB21" s="45">
        <f t="shared" si="51"/>
        <v>0</v>
      </c>
      <c r="CC21" s="45">
        <f t="shared" si="51"/>
        <v>0</v>
      </c>
      <c r="CD21" s="234">
        <f t="shared" si="51"/>
        <v>0</v>
      </c>
      <c r="CE21" s="240">
        <f t="shared" si="51"/>
        <v>0</v>
      </c>
      <c r="CF21" s="45">
        <f t="shared" si="51"/>
        <v>0</v>
      </c>
      <c r="CG21" s="234">
        <f t="shared" si="51"/>
        <v>0</v>
      </c>
      <c r="CH21" s="240">
        <f t="shared" si="51"/>
        <v>0</v>
      </c>
      <c r="CI21" s="45">
        <f t="shared" si="51"/>
        <v>0</v>
      </c>
      <c r="CJ21" s="45">
        <f t="shared" si="51"/>
        <v>0</v>
      </c>
      <c r="CK21" s="45">
        <f t="shared" si="51"/>
        <v>0</v>
      </c>
      <c r="CL21" s="45">
        <f t="shared" si="51"/>
        <v>0</v>
      </c>
      <c r="CM21" s="45">
        <f t="shared" si="51"/>
        <v>0</v>
      </c>
      <c r="CN21" s="45">
        <f t="shared" si="51"/>
        <v>0</v>
      </c>
      <c r="CO21" s="45">
        <f t="shared" si="51"/>
        <v>0</v>
      </c>
      <c r="CP21" s="45">
        <f t="shared" si="51"/>
        <v>0</v>
      </c>
      <c r="CQ21" s="234">
        <f t="shared" si="51"/>
        <v>0</v>
      </c>
      <c r="CR21" s="240">
        <f t="shared" si="51"/>
        <v>0</v>
      </c>
      <c r="CS21" s="45">
        <f t="shared" si="51"/>
        <v>0</v>
      </c>
      <c r="CT21" s="45">
        <f t="shared" si="51"/>
        <v>0</v>
      </c>
      <c r="CU21" s="45">
        <f t="shared" si="51"/>
        <v>0</v>
      </c>
      <c r="CV21" s="45">
        <f t="shared" si="51"/>
        <v>0</v>
      </c>
      <c r="CW21" s="45">
        <f t="shared" si="51"/>
        <v>0</v>
      </c>
      <c r="CX21" s="45">
        <f t="shared" si="51"/>
        <v>0</v>
      </c>
      <c r="CY21" s="45">
        <f t="shared" si="51"/>
        <v>0</v>
      </c>
      <c r="CZ21" s="45">
        <f t="shared" si="51"/>
        <v>0</v>
      </c>
      <c r="DA21" s="45">
        <f t="shared" si="51"/>
        <v>0</v>
      </c>
      <c r="DB21" s="45">
        <f t="shared" si="51"/>
        <v>0</v>
      </c>
      <c r="DC21" s="45">
        <f t="shared" si="51"/>
        <v>0</v>
      </c>
      <c r="DD21" s="45">
        <f t="shared" si="51"/>
        <v>0</v>
      </c>
      <c r="DE21" s="45">
        <f t="shared" si="51"/>
        <v>0</v>
      </c>
      <c r="DF21" s="234">
        <f t="shared" si="51"/>
        <v>0</v>
      </c>
      <c r="DG21" s="240">
        <f t="shared" si="51"/>
        <v>0</v>
      </c>
      <c r="DH21" s="45">
        <f t="shared" si="51"/>
        <v>0</v>
      </c>
      <c r="DI21" s="45">
        <f t="shared" si="51"/>
        <v>0</v>
      </c>
      <c r="DJ21" s="45">
        <f t="shared" si="51"/>
        <v>0</v>
      </c>
      <c r="DK21" s="45">
        <f t="shared" si="51"/>
        <v>0</v>
      </c>
      <c r="DL21" s="45">
        <f t="shared" si="51"/>
        <v>0</v>
      </c>
      <c r="DM21" s="45">
        <f t="shared" si="51"/>
        <v>0</v>
      </c>
      <c r="DN21" s="234">
        <f t="shared" si="51"/>
        <v>0</v>
      </c>
      <c r="DO21" s="251">
        <f t="shared" si="51"/>
        <v>0</v>
      </c>
      <c r="DP21" s="251">
        <f t="shared" si="51"/>
        <v>0</v>
      </c>
      <c r="DQ21" s="240">
        <f t="shared" si="51"/>
        <v>0</v>
      </c>
      <c r="DR21" s="45">
        <f t="shared" si="51"/>
        <v>0</v>
      </c>
      <c r="DS21" s="45">
        <f>COUNTIF(DS$9:DS$9,9)</f>
        <v>0</v>
      </c>
      <c r="DT21" s="45">
        <f t="shared" si="51"/>
        <v>0</v>
      </c>
      <c r="DU21" s="45">
        <f t="shared" si="51"/>
        <v>0</v>
      </c>
      <c r="DV21" s="234">
        <f t="shared" si="51"/>
        <v>0</v>
      </c>
      <c r="DW21" s="240">
        <f t="shared" si="51"/>
        <v>0</v>
      </c>
      <c r="DX21" s="234">
        <f t="shared" si="51"/>
        <v>0</v>
      </c>
      <c r="DY21" s="240">
        <f t="shared" ref="DY21:EE21" si="52">COUNTIF(DY$9:DY$9,9)</f>
        <v>0</v>
      </c>
      <c r="DZ21" s="45">
        <f t="shared" si="52"/>
        <v>0</v>
      </c>
      <c r="EA21" s="45">
        <f t="shared" si="52"/>
        <v>0</v>
      </c>
      <c r="EB21" s="45">
        <f t="shared" si="52"/>
        <v>0</v>
      </c>
      <c r="EC21" s="45">
        <f t="shared" si="52"/>
        <v>0</v>
      </c>
      <c r="ED21" s="45">
        <f t="shared" si="52"/>
        <v>0</v>
      </c>
      <c r="EE21" s="234">
        <f t="shared" si="52"/>
        <v>0</v>
      </c>
      <c r="EF21" s="240">
        <f>COUNTIF(EF$9:EF$9,9)</f>
        <v>0</v>
      </c>
      <c r="EG21" s="234">
        <f>COUNTIF(EG$9:EG$9,9)</f>
        <v>0</v>
      </c>
      <c r="EH21" s="240">
        <f t="shared" ref="EH21:FD21" si="53">COUNTIF(EH$9:EH$9,9)</f>
        <v>0</v>
      </c>
      <c r="EI21" s="45">
        <f t="shared" si="53"/>
        <v>0</v>
      </c>
      <c r="EJ21" s="45">
        <f t="shared" si="53"/>
        <v>0</v>
      </c>
      <c r="EK21" s="45">
        <f t="shared" si="53"/>
        <v>0</v>
      </c>
      <c r="EL21" s="45">
        <f t="shared" si="53"/>
        <v>0</v>
      </c>
      <c r="EM21" s="45">
        <f t="shared" si="53"/>
        <v>0</v>
      </c>
      <c r="EN21" s="45">
        <f t="shared" si="53"/>
        <v>0</v>
      </c>
      <c r="EO21" s="45">
        <f t="shared" si="53"/>
        <v>0</v>
      </c>
      <c r="EP21" s="45">
        <f t="shared" si="53"/>
        <v>0</v>
      </c>
      <c r="EQ21" s="45">
        <f t="shared" si="53"/>
        <v>0</v>
      </c>
      <c r="ER21" s="45">
        <f t="shared" si="53"/>
        <v>0</v>
      </c>
      <c r="ES21" s="45">
        <f t="shared" si="53"/>
        <v>1</v>
      </c>
      <c r="ET21" s="45">
        <f t="shared" si="53"/>
        <v>0</v>
      </c>
      <c r="EU21" s="45">
        <f t="shared" si="53"/>
        <v>1</v>
      </c>
      <c r="EV21" s="45">
        <f t="shared" si="53"/>
        <v>0</v>
      </c>
      <c r="EW21" s="45">
        <f t="shared" si="53"/>
        <v>1</v>
      </c>
      <c r="EX21" s="45">
        <f t="shared" si="53"/>
        <v>0</v>
      </c>
      <c r="EY21" s="45">
        <f t="shared" si="53"/>
        <v>1</v>
      </c>
      <c r="EZ21" s="45">
        <f t="shared" si="53"/>
        <v>0</v>
      </c>
      <c r="FA21" s="45">
        <f t="shared" si="53"/>
        <v>1</v>
      </c>
      <c r="FB21" s="45">
        <f t="shared" si="53"/>
        <v>0</v>
      </c>
      <c r="FC21" s="45">
        <f t="shared" si="53"/>
        <v>0</v>
      </c>
      <c r="FD21" s="234">
        <f t="shared" si="53"/>
        <v>0</v>
      </c>
    </row>
    <row r="22" spans="1:160" ht="21" x14ac:dyDescent="0.2">
      <c r="A22" s="41" t="s">
        <v>199</v>
      </c>
      <c r="B22" s="233">
        <f t="shared" ref="B22:BL22" si="54">COUNTIF(B$9:B$9,10)</f>
        <v>0</v>
      </c>
      <c r="C22" s="43">
        <f t="shared" si="54"/>
        <v>0</v>
      </c>
      <c r="D22" s="43">
        <f t="shared" si="54"/>
        <v>0</v>
      </c>
      <c r="E22" s="43">
        <f t="shared" si="54"/>
        <v>0</v>
      </c>
      <c r="F22" s="234">
        <f t="shared" si="54"/>
        <v>0</v>
      </c>
      <c r="G22" s="240">
        <f t="shared" si="54"/>
        <v>0</v>
      </c>
      <c r="H22" s="45">
        <f t="shared" si="54"/>
        <v>0</v>
      </c>
      <c r="I22" s="45">
        <f t="shared" si="54"/>
        <v>0</v>
      </c>
      <c r="J22" s="45">
        <f t="shared" si="54"/>
        <v>0</v>
      </c>
      <c r="K22" s="45">
        <f t="shared" si="54"/>
        <v>0</v>
      </c>
      <c r="L22" s="45">
        <f t="shared" si="54"/>
        <v>0</v>
      </c>
      <c r="M22" s="45">
        <f t="shared" si="54"/>
        <v>0</v>
      </c>
      <c r="N22" s="234">
        <f t="shared" si="54"/>
        <v>0</v>
      </c>
      <c r="O22" s="230">
        <f t="shared" si="54"/>
        <v>0</v>
      </c>
      <c r="P22" s="45">
        <f t="shared" si="54"/>
        <v>0</v>
      </c>
      <c r="Q22" s="45">
        <f t="shared" si="54"/>
        <v>0</v>
      </c>
      <c r="R22" s="45">
        <f t="shared" si="54"/>
        <v>0</v>
      </c>
      <c r="S22" s="45">
        <f t="shared" si="54"/>
        <v>0</v>
      </c>
      <c r="T22" s="45">
        <f t="shared" si="54"/>
        <v>0</v>
      </c>
      <c r="U22" s="45">
        <f t="shared" si="54"/>
        <v>0</v>
      </c>
      <c r="V22" s="234">
        <f t="shared" si="54"/>
        <v>0</v>
      </c>
      <c r="W22" s="240">
        <f t="shared" si="54"/>
        <v>0</v>
      </c>
      <c r="X22" s="234">
        <f t="shared" si="54"/>
        <v>0</v>
      </c>
      <c r="Y22" s="240">
        <f t="shared" si="54"/>
        <v>0</v>
      </c>
      <c r="Z22" s="45">
        <f t="shared" si="54"/>
        <v>0</v>
      </c>
      <c r="AA22" s="45">
        <f t="shared" si="54"/>
        <v>0</v>
      </c>
      <c r="AB22" s="45">
        <f t="shared" si="54"/>
        <v>0</v>
      </c>
      <c r="AC22" s="45">
        <f t="shared" si="54"/>
        <v>0</v>
      </c>
      <c r="AD22" s="45">
        <f t="shared" si="54"/>
        <v>0</v>
      </c>
      <c r="AE22" s="234">
        <f t="shared" si="54"/>
        <v>0</v>
      </c>
      <c r="AF22" s="248">
        <f t="shared" si="54"/>
        <v>0</v>
      </c>
      <c r="AG22" s="251">
        <f t="shared" si="54"/>
        <v>0</v>
      </c>
      <c r="AH22" s="240">
        <f t="shared" si="54"/>
        <v>0</v>
      </c>
      <c r="AI22" s="45">
        <f t="shared" si="54"/>
        <v>0</v>
      </c>
      <c r="AJ22" s="45">
        <f t="shared" si="54"/>
        <v>0</v>
      </c>
      <c r="AK22" s="45">
        <f t="shared" si="54"/>
        <v>0</v>
      </c>
      <c r="AL22" s="45">
        <f t="shared" si="54"/>
        <v>0</v>
      </c>
      <c r="AM22" s="45">
        <f t="shared" si="54"/>
        <v>0</v>
      </c>
      <c r="AN22" s="234">
        <f t="shared" si="54"/>
        <v>0</v>
      </c>
      <c r="AO22" s="240">
        <f t="shared" si="54"/>
        <v>0</v>
      </c>
      <c r="AP22" s="45">
        <f t="shared" si="54"/>
        <v>0</v>
      </c>
      <c r="AQ22" s="45">
        <f t="shared" si="54"/>
        <v>0</v>
      </c>
      <c r="AR22" s="45">
        <f t="shared" si="54"/>
        <v>0</v>
      </c>
      <c r="AS22" s="45">
        <f t="shared" si="54"/>
        <v>0</v>
      </c>
      <c r="AT22" s="234">
        <f t="shared" si="54"/>
        <v>0</v>
      </c>
      <c r="AU22" s="240">
        <f t="shared" si="54"/>
        <v>0</v>
      </c>
      <c r="AV22" s="234">
        <f t="shared" si="54"/>
        <v>0</v>
      </c>
      <c r="AW22" s="240">
        <f t="shared" si="54"/>
        <v>0</v>
      </c>
      <c r="AX22" s="234">
        <f t="shared" si="54"/>
        <v>0</v>
      </c>
      <c r="AY22" s="230">
        <f t="shared" si="54"/>
        <v>0</v>
      </c>
      <c r="AZ22" s="45">
        <f t="shared" si="54"/>
        <v>0</v>
      </c>
      <c r="BA22" s="45">
        <f t="shared" si="54"/>
        <v>0</v>
      </c>
      <c r="BB22" s="45">
        <f t="shared" si="54"/>
        <v>0</v>
      </c>
      <c r="BC22" s="45">
        <f t="shared" si="54"/>
        <v>0</v>
      </c>
      <c r="BD22" s="45">
        <f t="shared" si="54"/>
        <v>0</v>
      </c>
      <c r="BE22" s="45">
        <f t="shared" si="54"/>
        <v>0</v>
      </c>
      <c r="BF22" s="45">
        <f t="shared" si="54"/>
        <v>0</v>
      </c>
      <c r="BG22" s="45">
        <f t="shared" si="54"/>
        <v>0</v>
      </c>
      <c r="BH22" s="45">
        <f t="shared" si="54"/>
        <v>0</v>
      </c>
      <c r="BI22" s="45">
        <f t="shared" si="54"/>
        <v>0</v>
      </c>
      <c r="BJ22" s="45">
        <f t="shared" si="54"/>
        <v>0</v>
      </c>
      <c r="BK22" s="45">
        <f t="shared" si="54"/>
        <v>0</v>
      </c>
      <c r="BL22" s="45">
        <f t="shared" si="54"/>
        <v>0</v>
      </c>
      <c r="BM22" s="45">
        <f t="shared" ref="BM22:DX22" si="55">COUNTIF(BM$9:BM$9,10)</f>
        <v>0</v>
      </c>
      <c r="BN22" s="246">
        <f t="shared" si="55"/>
        <v>0</v>
      </c>
      <c r="BO22" s="240">
        <f t="shared" si="55"/>
        <v>0</v>
      </c>
      <c r="BP22" s="45">
        <f t="shared" si="55"/>
        <v>0</v>
      </c>
      <c r="BQ22" s="45">
        <f t="shared" si="55"/>
        <v>0</v>
      </c>
      <c r="BR22" s="45">
        <f t="shared" si="55"/>
        <v>0</v>
      </c>
      <c r="BS22" s="45">
        <f t="shared" si="55"/>
        <v>0</v>
      </c>
      <c r="BT22" s="45">
        <f t="shared" si="55"/>
        <v>0</v>
      </c>
      <c r="BU22" s="45">
        <f t="shared" si="55"/>
        <v>0</v>
      </c>
      <c r="BV22" s="45">
        <f t="shared" si="55"/>
        <v>0</v>
      </c>
      <c r="BW22" s="45">
        <f t="shared" si="55"/>
        <v>0</v>
      </c>
      <c r="BX22" s="234">
        <f t="shared" si="55"/>
        <v>0</v>
      </c>
      <c r="BY22" s="240">
        <f t="shared" si="55"/>
        <v>0</v>
      </c>
      <c r="BZ22" s="45">
        <f t="shared" si="55"/>
        <v>0</v>
      </c>
      <c r="CA22" s="45">
        <f t="shared" si="55"/>
        <v>0</v>
      </c>
      <c r="CB22" s="45">
        <f t="shared" si="55"/>
        <v>0</v>
      </c>
      <c r="CC22" s="45">
        <f t="shared" si="55"/>
        <v>0</v>
      </c>
      <c r="CD22" s="234">
        <f t="shared" si="55"/>
        <v>0</v>
      </c>
      <c r="CE22" s="240">
        <f t="shared" si="55"/>
        <v>0</v>
      </c>
      <c r="CF22" s="45">
        <f t="shared" si="55"/>
        <v>0</v>
      </c>
      <c r="CG22" s="234">
        <f t="shared" si="55"/>
        <v>0</v>
      </c>
      <c r="CH22" s="240">
        <f t="shared" si="55"/>
        <v>0</v>
      </c>
      <c r="CI22" s="45">
        <f t="shared" si="55"/>
        <v>0</v>
      </c>
      <c r="CJ22" s="45">
        <f t="shared" si="55"/>
        <v>0</v>
      </c>
      <c r="CK22" s="45">
        <f t="shared" si="55"/>
        <v>0</v>
      </c>
      <c r="CL22" s="45">
        <f t="shared" si="55"/>
        <v>0</v>
      </c>
      <c r="CM22" s="45">
        <f t="shared" si="55"/>
        <v>0</v>
      </c>
      <c r="CN22" s="45">
        <f t="shared" si="55"/>
        <v>0</v>
      </c>
      <c r="CO22" s="45">
        <f t="shared" si="55"/>
        <v>0</v>
      </c>
      <c r="CP22" s="45">
        <f t="shared" si="55"/>
        <v>0</v>
      </c>
      <c r="CQ22" s="234">
        <f t="shared" si="55"/>
        <v>0</v>
      </c>
      <c r="CR22" s="240">
        <f t="shared" si="55"/>
        <v>0</v>
      </c>
      <c r="CS22" s="45">
        <f t="shared" si="55"/>
        <v>0</v>
      </c>
      <c r="CT22" s="45">
        <f t="shared" si="55"/>
        <v>0</v>
      </c>
      <c r="CU22" s="45">
        <f t="shared" si="55"/>
        <v>0</v>
      </c>
      <c r="CV22" s="45">
        <f t="shared" si="55"/>
        <v>0</v>
      </c>
      <c r="CW22" s="45">
        <f t="shared" si="55"/>
        <v>0</v>
      </c>
      <c r="CX22" s="45">
        <f t="shared" si="55"/>
        <v>0</v>
      </c>
      <c r="CY22" s="45">
        <f t="shared" si="55"/>
        <v>0</v>
      </c>
      <c r="CZ22" s="45">
        <f t="shared" si="55"/>
        <v>0</v>
      </c>
      <c r="DA22" s="45">
        <f t="shared" si="55"/>
        <v>0</v>
      </c>
      <c r="DB22" s="45">
        <f t="shared" si="55"/>
        <v>0</v>
      </c>
      <c r="DC22" s="45">
        <f t="shared" si="55"/>
        <v>0</v>
      </c>
      <c r="DD22" s="45">
        <f t="shared" si="55"/>
        <v>0</v>
      </c>
      <c r="DE22" s="45">
        <f t="shared" si="55"/>
        <v>0</v>
      </c>
      <c r="DF22" s="234">
        <f t="shared" si="55"/>
        <v>0</v>
      </c>
      <c r="DG22" s="240">
        <f t="shared" si="55"/>
        <v>0</v>
      </c>
      <c r="DH22" s="45">
        <f t="shared" si="55"/>
        <v>0</v>
      </c>
      <c r="DI22" s="45">
        <f t="shared" si="55"/>
        <v>0</v>
      </c>
      <c r="DJ22" s="45">
        <f t="shared" si="55"/>
        <v>0</v>
      </c>
      <c r="DK22" s="45">
        <f t="shared" si="55"/>
        <v>0</v>
      </c>
      <c r="DL22" s="45">
        <f t="shared" si="55"/>
        <v>0</v>
      </c>
      <c r="DM22" s="45">
        <f t="shared" si="55"/>
        <v>0</v>
      </c>
      <c r="DN22" s="234">
        <f t="shared" si="55"/>
        <v>0</v>
      </c>
      <c r="DO22" s="251">
        <f t="shared" si="55"/>
        <v>0</v>
      </c>
      <c r="DP22" s="251">
        <f t="shared" si="55"/>
        <v>0</v>
      </c>
      <c r="DQ22" s="240">
        <f t="shared" si="55"/>
        <v>0</v>
      </c>
      <c r="DR22" s="45">
        <f t="shared" si="55"/>
        <v>0</v>
      </c>
      <c r="DS22" s="45">
        <f t="shared" si="55"/>
        <v>0</v>
      </c>
      <c r="DT22" s="45">
        <f t="shared" si="55"/>
        <v>0</v>
      </c>
      <c r="DU22" s="45">
        <f t="shared" si="55"/>
        <v>0</v>
      </c>
      <c r="DV22" s="234">
        <f t="shared" si="55"/>
        <v>0</v>
      </c>
      <c r="DW22" s="240">
        <f t="shared" si="55"/>
        <v>0</v>
      </c>
      <c r="DX22" s="234">
        <f t="shared" si="55"/>
        <v>0</v>
      </c>
      <c r="DY22" s="240">
        <f t="shared" ref="DY22:EE22" si="56">COUNTIF(DY$9:DY$9,10)</f>
        <v>0</v>
      </c>
      <c r="DZ22" s="45">
        <f t="shared" si="56"/>
        <v>0</v>
      </c>
      <c r="EA22" s="45">
        <f t="shared" si="56"/>
        <v>0</v>
      </c>
      <c r="EB22" s="45">
        <f t="shared" si="56"/>
        <v>0</v>
      </c>
      <c r="EC22" s="45">
        <f t="shared" si="56"/>
        <v>0</v>
      </c>
      <c r="ED22" s="45">
        <f t="shared" si="56"/>
        <v>0</v>
      </c>
      <c r="EE22" s="234">
        <f t="shared" si="56"/>
        <v>0</v>
      </c>
      <c r="EF22" s="240">
        <f>COUNTIF(EF$9:EF$9,10)</f>
        <v>0</v>
      </c>
      <c r="EG22" s="234">
        <f>COUNTIF(EG$9:EG$9,10)</f>
        <v>0</v>
      </c>
      <c r="EH22" s="240">
        <f t="shared" ref="EH22:FD22" si="57">COUNTIF(EH$9:EH$9,10)</f>
        <v>0</v>
      </c>
      <c r="EI22" s="45">
        <f t="shared" si="57"/>
        <v>0</v>
      </c>
      <c r="EJ22" s="45">
        <f t="shared" si="57"/>
        <v>0</v>
      </c>
      <c r="EK22" s="45">
        <f t="shared" si="57"/>
        <v>0</v>
      </c>
      <c r="EL22" s="45">
        <f t="shared" si="57"/>
        <v>0</v>
      </c>
      <c r="EM22" s="45">
        <f t="shared" si="57"/>
        <v>0</v>
      </c>
      <c r="EN22" s="45">
        <f t="shared" si="57"/>
        <v>0</v>
      </c>
      <c r="EO22" s="45">
        <f t="shared" si="57"/>
        <v>0</v>
      </c>
      <c r="EP22" s="45">
        <f t="shared" si="57"/>
        <v>0</v>
      </c>
      <c r="EQ22" s="45">
        <f t="shared" si="57"/>
        <v>0</v>
      </c>
      <c r="ER22" s="45">
        <f t="shared" si="57"/>
        <v>0</v>
      </c>
      <c r="ES22" s="45">
        <f t="shared" si="57"/>
        <v>0</v>
      </c>
      <c r="ET22" s="45">
        <f t="shared" si="57"/>
        <v>0</v>
      </c>
      <c r="EU22" s="45">
        <f t="shared" si="57"/>
        <v>0</v>
      </c>
      <c r="EV22" s="45">
        <f t="shared" si="57"/>
        <v>0</v>
      </c>
      <c r="EW22" s="45">
        <f t="shared" si="57"/>
        <v>0</v>
      </c>
      <c r="EX22" s="45">
        <f t="shared" si="57"/>
        <v>0</v>
      </c>
      <c r="EY22" s="45">
        <f t="shared" si="57"/>
        <v>0</v>
      </c>
      <c r="EZ22" s="45">
        <f t="shared" si="57"/>
        <v>0</v>
      </c>
      <c r="FA22" s="45">
        <f t="shared" si="57"/>
        <v>0</v>
      </c>
      <c r="FB22" s="45">
        <f t="shared" si="57"/>
        <v>0</v>
      </c>
      <c r="FC22" s="45">
        <f t="shared" si="57"/>
        <v>0</v>
      </c>
      <c r="FD22" s="234">
        <f t="shared" si="57"/>
        <v>0</v>
      </c>
    </row>
    <row r="23" spans="1:160" ht="38.25" thickBot="1" x14ac:dyDescent="0.25">
      <c r="A23" s="238" t="s">
        <v>200</v>
      </c>
      <c r="B23" s="236">
        <f>B11-B12</f>
        <v>1</v>
      </c>
      <c r="C23" s="236">
        <f t="shared" ref="C23:BN23" si="58">C11-C12</f>
        <v>1</v>
      </c>
      <c r="D23" s="236">
        <f t="shared" si="58"/>
        <v>1</v>
      </c>
      <c r="E23" s="236">
        <f t="shared" si="58"/>
        <v>1</v>
      </c>
      <c r="F23" s="237">
        <f t="shared" si="58"/>
        <v>1</v>
      </c>
      <c r="G23" s="241">
        <f t="shared" si="58"/>
        <v>1</v>
      </c>
      <c r="H23" s="242">
        <f t="shared" si="58"/>
        <v>1</v>
      </c>
      <c r="I23" s="242">
        <f t="shared" si="58"/>
        <v>1</v>
      </c>
      <c r="J23" s="242">
        <f t="shared" si="58"/>
        <v>1</v>
      </c>
      <c r="K23" s="242">
        <f t="shared" si="58"/>
        <v>1</v>
      </c>
      <c r="L23" s="242">
        <f t="shared" si="58"/>
        <v>1</v>
      </c>
      <c r="M23" s="242">
        <f t="shared" si="58"/>
        <v>1</v>
      </c>
      <c r="N23" s="237">
        <f t="shared" si="58"/>
        <v>1</v>
      </c>
      <c r="O23" s="297">
        <f t="shared" si="58"/>
        <v>1</v>
      </c>
      <c r="P23" s="242">
        <f t="shared" si="58"/>
        <v>1</v>
      </c>
      <c r="Q23" s="242">
        <f t="shared" si="58"/>
        <v>1</v>
      </c>
      <c r="R23" s="242">
        <f t="shared" si="58"/>
        <v>1</v>
      </c>
      <c r="S23" s="242">
        <f t="shared" si="58"/>
        <v>1</v>
      </c>
      <c r="T23" s="242">
        <f t="shared" si="58"/>
        <v>1</v>
      </c>
      <c r="U23" s="242">
        <f t="shared" si="58"/>
        <v>0</v>
      </c>
      <c r="V23" s="237">
        <f t="shared" si="58"/>
        <v>0</v>
      </c>
      <c r="W23" s="241">
        <f t="shared" si="58"/>
        <v>1</v>
      </c>
      <c r="X23" s="237">
        <f t="shared" si="58"/>
        <v>0</v>
      </c>
      <c r="Y23" s="241">
        <f t="shared" si="58"/>
        <v>1</v>
      </c>
      <c r="Z23" s="242">
        <f t="shared" si="58"/>
        <v>1</v>
      </c>
      <c r="AA23" s="242">
        <f t="shared" si="58"/>
        <v>1</v>
      </c>
      <c r="AB23" s="242">
        <f t="shared" si="58"/>
        <v>1</v>
      </c>
      <c r="AC23" s="242">
        <f t="shared" si="58"/>
        <v>1</v>
      </c>
      <c r="AD23" s="242">
        <f t="shared" si="58"/>
        <v>1</v>
      </c>
      <c r="AE23" s="237">
        <f t="shared" si="58"/>
        <v>1</v>
      </c>
      <c r="AF23" s="249">
        <f t="shared" si="58"/>
        <v>1</v>
      </c>
      <c r="AG23" s="252">
        <f t="shared" si="58"/>
        <v>1</v>
      </c>
      <c r="AH23" s="241">
        <f t="shared" si="58"/>
        <v>1</v>
      </c>
      <c r="AI23" s="242">
        <f t="shared" si="58"/>
        <v>1</v>
      </c>
      <c r="AJ23" s="242">
        <f t="shared" si="58"/>
        <v>1</v>
      </c>
      <c r="AK23" s="242">
        <f t="shared" si="58"/>
        <v>1</v>
      </c>
      <c r="AL23" s="242">
        <f t="shared" si="58"/>
        <v>1</v>
      </c>
      <c r="AM23" s="242">
        <f t="shared" si="58"/>
        <v>1</v>
      </c>
      <c r="AN23" s="237">
        <f t="shared" si="58"/>
        <v>0</v>
      </c>
      <c r="AO23" s="241">
        <f t="shared" si="58"/>
        <v>1</v>
      </c>
      <c r="AP23" s="242">
        <f t="shared" si="58"/>
        <v>1</v>
      </c>
      <c r="AQ23" s="242">
        <f t="shared" si="58"/>
        <v>1</v>
      </c>
      <c r="AR23" s="242">
        <f t="shared" si="58"/>
        <v>1</v>
      </c>
      <c r="AS23" s="242">
        <f t="shared" si="58"/>
        <v>1</v>
      </c>
      <c r="AT23" s="237">
        <f t="shared" si="58"/>
        <v>0</v>
      </c>
      <c r="AU23" s="241">
        <f t="shared" si="58"/>
        <v>1</v>
      </c>
      <c r="AV23" s="237">
        <f t="shared" si="58"/>
        <v>0</v>
      </c>
      <c r="AW23" s="241">
        <f t="shared" si="58"/>
        <v>1</v>
      </c>
      <c r="AX23" s="237">
        <f t="shared" si="58"/>
        <v>0</v>
      </c>
      <c r="AY23" s="253">
        <f t="shared" si="58"/>
        <v>1</v>
      </c>
      <c r="AZ23" s="254">
        <f t="shared" si="58"/>
        <v>0</v>
      </c>
      <c r="BA23" s="254">
        <f t="shared" si="58"/>
        <v>1</v>
      </c>
      <c r="BB23" s="254">
        <f t="shared" si="58"/>
        <v>0</v>
      </c>
      <c r="BC23" s="254">
        <f t="shared" si="58"/>
        <v>1</v>
      </c>
      <c r="BD23" s="254">
        <f t="shared" si="58"/>
        <v>0</v>
      </c>
      <c r="BE23" s="254">
        <f t="shared" si="58"/>
        <v>1</v>
      </c>
      <c r="BF23" s="254">
        <f t="shared" si="58"/>
        <v>0</v>
      </c>
      <c r="BG23" s="254">
        <f t="shared" si="58"/>
        <v>1</v>
      </c>
      <c r="BH23" s="254">
        <f t="shared" si="58"/>
        <v>0</v>
      </c>
      <c r="BI23" s="254">
        <f t="shared" si="58"/>
        <v>1</v>
      </c>
      <c r="BJ23" s="254">
        <f t="shared" si="58"/>
        <v>0</v>
      </c>
      <c r="BK23" s="254">
        <f t="shared" si="58"/>
        <v>1</v>
      </c>
      <c r="BL23" s="254">
        <f t="shared" si="58"/>
        <v>0</v>
      </c>
      <c r="BM23" s="254">
        <f t="shared" si="58"/>
        <v>1</v>
      </c>
      <c r="BN23" s="255">
        <f t="shared" si="58"/>
        <v>0</v>
      </c>
      <c r="BO23" s="241">
        <f t="shared" ref="BO23:DZ23" si="59">BO11-BO12</f>
        <v>1</v>
      </c>
      <c r="BP23" s="242">
        <f t="shared" si="59"/>
        <v>0</v>
      </c>
      <c r="BQ23" s="242">
        <f t="shared" si="59"/>
        <v>1</v>
      </c>
      <c r="BR23" s="242">
        <f t="shared" si="59"/>
        <v>0</v>
      </c>
      <c r="BS23" s="242">
        <f t="shared" si="59"/>
        <v>1</v>
      </c>
      <c r="BT23" s="242">
        <f t="shared" si="59"/>
        <v>0</v>
      </c>
      <c r="BU23" s="242">
        <f t="shared" si="59"/>
        <v>1</v>
      </c>
      <c r="BV23" s="242">
        <f t="shared" si="59"/>
        <v>0</v>
      </c>
      <c r="BW23" s="242">
        <f t="shared" si="59"/>
        <v>1</v>
      </c>
      <c r="BX23" s="237">
        <f t="shared" si="59"/>
        <v>0</v>
      </c>
      <c r="BY23" s="241">
        <f t="shared" si="59"/>
        <v>1</v>
      </c>
      <c r="BZ23" s="242">
        <f t="shared" si="59"/>
        <v>1</v>
      </c>
      <c r="CA23" s="242">
        <f t="shared" si="59"/>
        <v>1</v>
      </c>
      <c r="CB23" s="242">
        <f t="shared" si="59"/>
        <v>1</v>
      </c>
      <c r="CC23" s="242">
        <f t="shared" si="59"/>
        <v>1</v>
      </c>
      <c r="CD23" s="237">
        <f t="shared" si="59"/>
        <v>0</v>
      </c>
      <c r="CE23" s="241">
        <f t="shared" si="59"/>
        <v>1</v>
      </c>
      <c r="CF23" s="242">
        <f t="shared" si="59"/>
        <v>0</v>
      </c>
      <c r="CG23" s="237">
        <f t="shared" si="59"/>
        <v>1</v>
      </c>
      <c r="CH23" s="241">
        <f t="shared" si="59"/>
        <v>1</v>
      </c>
      <c r="CI23" s="242">
        <f t="shared" si="59"/>
        <v>0</v>
      </c>
      <c r="CJ23" s="242">
        <f t="shared" si="59"/>
        <v>1</v>
      </c>
      <c r="CK23" s="242">
        <f t="shared" si="59"/>
        <v>0</v>
      </c>
      <c r="CL23" s="242">
        <f t="shared" si="59"/>
        <v>1</v>
      </c>
      <c r="CM23" s="242">
        <f t="shared" si="59"/>
        <v>0</v>
      </c>
      <c r="CN23" s="242">
        <f t="shared" si="59"/>
        <v>1</v>
      </c>
      <c r="CO23" s="242">
        <f t="shared" si="59"/>
        <v>0</v>
      </c>
      <c r="CP23" s="242">
        <f t="shared" si="59"/>
        <v>1</v>
      </c>
      <c r="CQ23" s="237">
        <f t="shared" si="59"/>
        <v>0</v>
      </c>
      <c r="CR23" s="241">
        <f t="shared" si="59"/>
        <v>1</v>
      </c>
      <c r="CS23" s="242">
        <f t="shared" si="59"/>
        <v>1</v>
      </c>
      <c r="CT23" s="242">
        <f t="shared" si="59"/>
        <v>1</v>
      </c>
      <c r="CU23" s="242">
        <f t="shared" si="59"/>
        <v>1</v>
      </c>
      <c r="CV23" s="242">
        <f t="shared" si="59"/>
        <v>1</v>
      </c>
      <c r="CW23" s="242">
        <f t="shared" si="59"/>
        <v>0</v>
      </c>
      <c r="CX23" s="242">
        <f t="shared" si="59"/>
        <v>1</v>
      </c>
      <c r="CY23" s="242">
        <f t="shared" si="59"/>
        <v>1</v>
      </c>
      <c r="CZ23" s="242">
        <f t="shared" si="59"/>
        <v>1</v>
      </c>
      <c r="DA23" s="242">
        <f t="shared" si="59"/>
        <v>1</v>
      </c>
      <c r="DB23" s="242">
        <f t="shared" si="59"/>
        <v>0</v>
      </c>
      <c r="DC23" s="242">
        <f t="shared" si="59"/>
        <v>1</v>
      </c>
      <c r="DD23" s="242">
        <f t="shared" si="59"/>
        <v>1</v>
      </c>
      <c r="DE23" s="242">
        <f t="shared" si="59"/>
        <v>0</v>
      </c>
      <c r="DF23" s="237">
        <f t="shared" si="59"/>
        <v>0</v>
      </c>
      <c r="DG23" s="241">
        <f t="shared" si="59"/>
        <v>1</v>
      </c>
      <c r="DH23" s="242">
        <f t="shared" si="59"/>
        <v>0</v>
      </c>
      <c r="DI23" s="242">
        <f t="shared" si="59"/>
        <v>1</v>
      </c>
      <c r="DJ23" s="242">
        <f t="shared" si="59"/>
        <v>0</v>
      </c>
      <c r="DK23" s="242">
        <f t="shared" si="59"/>
        <v>1</v>
      </c>
      <c r="DL23" s="242">
        <f t="shared" si="59"/>
        <v>0</v>
      </c>
      <c r="DM23" s="242">
        <f t="shared" si="59"/>
        <v>1</v>
      </c>
      <c r="DN23" s="237">
        <f t="shared" si="59"/>
        <v>0</v>
      </c>
      <c r="DO23" s="252">
        <f t="shared" si="59"/>
        <v>1</v>
      </c>
      <c r="DP23" s="252">
        <f t="shared" si="59"/>
        <v>1</v>
      </c>
      <c r="DQ23" s="241">
        <f t="shared" si="59"/>
        <v>1</v>
      </c>
      <c r="DR23" s="242">
        <f t="shared" si="59"/>
        <v>1</v>
      </c>
      <c r="DS23" s="242">
        <f>DS11-DS12</f>
        <v>1</v>
      </c>
      <c r="DT23" s="242">
        <f t="shared" si="59"/>
        <v>1</v>
      </c>
      <c r="DU23" s="242">
        <f t="shared" si="59"/>
        <v>1</v>
      </c>
      <c r="DV23" s="237">
        <f t="shared" si="59"/>
        <v>1</v>
      </c>
      <c r="DW23" s="241">
        <f t="shared" si="59"/>
        <v>1</v>
      </c>
      <c r="DX23" s="237">
        <f t="shared" si="59"/>
        <v>1</v>
      </c>
      <c r="DY23" s="241">
        <f t="shared" si="59"/>
        <v>1</v>
      </c>
      <c r="DZ23" s="242">
        <f t="shared" si="59"/>
        <v>0</v>
      </c>
      <c r="EA23" s="242">
        <f t="shared" ref="EA23:FD23" si="60">EA11-EA12</f>
        <v>0</v>
      </c>
      <c r="EB23" s="242">
        <f t="shared" si="60"/>
        <v>0</v>
      </c>
      <c r="EC23" s="242">
        <f t="shared" si="60"/>
        <v>0</v>
      </c>
      <c r="ED23" s="242">
        <f t="shared" si="60"/>
        <v>0</v>
      </c>
      <c r="EE23" s="237">
        <f t="shared" si="60"/>
        <v>0</v>
      </c>
      <c r="EF23" s="241">
        <f t="shared" si="60"/>
        <v>1</v>
      </c>
      <c r="EG23" s="237">
        <f t="shared" si="60"/>
        <v>0</v>
      </c>
      <c r="EH23" s="241">
        <f t="shared" si="60"/>
        <v>1</v>
      </c>
      <c r="EI23" s="242">
        <f t="shared" si="60"/>
        <v>1</v>
      </c>
      <c r="EJ23" s="242">
        <f t="shared" si="60"/>
        <v>0</v>
      </c>
      <c r="EK23" s="242">
        <f t="shared" si="60"/>
        <v>1</v>
      </c>
      <c r="EL23" s="242">
        <f t="shared" si="60"/>
        <v>0</v>
      </c>
      <c r="EM23" s="242">
        <f t="shared" si="60"/>
        <v>1</v>
      </c>
      <c r="EN23" s="242">
        <f t="shared" si="60"/>
        <v>0</v>
      </c>
      <c r="EO23" s="242">
        <f t="shared" si="60"/>
        <v>1</v>
      </c>
      <c r="EP23" s="242">
        <f t="shared" si="60"/>
        <v>0</v>
      </c>
      <c r="EQ23" s="242">
        <f t="shared" si="60"/>
        <v>1</v>
      </c>
      <c r="ER23" s="242">
        <f t="shared" si="60"/>
        <v>0</v>
      </c>
      <c r="ES23" s="242">
        <f t="shared" si="60"/>
        <v>1</v>
      </c>
      <c r="ET23" s="242">
        <f t="shared" si="60"/>
        <v>0</v>
      </c>
      <c r="EU23" s="242">
        <f t="shared" si="60"/>
        <v>1</v>
      </c>
      <c r="EV23" s="242">
        <f t="shared" si="60"/>
        <v>0</v>
      </c>
      <c r="EW23" s="242">
        <f t="shared" si="60"/>
        <v>1</v>
      </c>
      <c r="EX23" s="242">
        <f t="shared" si="60"/>
        <v>0</v>
      </c>
      <c r="EY23" s="242">
        <f t="shared" si="60"/>
        <v>1</v>
      </c>
      <c r="EZ23" s="242">
        <f t="shared" si="60"/>
        <v>0</v>
      </c>
      <c r="FA23" s="242">
        <f t="shared" si="60"/>
        <v>1</v>
      </c>
      <c r="FB23" s="242">
        <f t="shared" si="60"/>
        <v>0</v>
      </c>
      <c r="FC23" s="242">
        <f t="shared" si="60"/>
        <v>0</v>
      </c>
      <c r="FD23" s="237">
        <f t="shared" si="60"/>
        <v>0</v>
      </c>
    </row>
  </sheetData>
  <sheetProtection algorithmName="SHA-512" hashValue="LqxitNGTU8Pk8oHKQF6TMB1itTMME9DJdo2jZx2+XElVGdC+UGxdq3/H7Bu2jJBaefApQApOkVcbT402SkQVxQ==" saltValue="Z3D/SP0i4TAiSQxSEypqFA==" spinCount="100000" sheet="1" autoFilter="0"/>
  <mergeCells count="149">
    <mergeCell ref="DZ7:EC7"/>
    <mergeCell ref="O7:O8"/>
    <mergeCell ref="CR4:DF4"/>
    <mergeCell ref="EH7:EH8"/>
    <mergeCell ref="EH4:FD4"/>
    <mergeCell ref="EI7:EJ7"/>
    <mergeCell ref="EK7:EL7"/>
    <mergeCell ref="EM7:EN7"/>
    <mergeCell ref="EO7:EP7"/>
    <mergeCell ref="EQ7:ER7"/>
    <mergeCell ref="ES7:ES8"/>
    <mergeCell ref="ET7:EU7"/>
    <mergeCell ref="EV7:EW7"/>
    <mergeCell ref="EX7:EY7"/>
    <mergeCell ref="EZ7:FA7"/>
    <mergeCell ref="EF4:EG4"/>
    <mergeCell ref="AG5:AG8"/>
    <mergeCell ref="AO7:AO8"/>
    <mergeCell ref="AP7:AP8"/>
    <mergeCell ref="O4:V4"/>
    <mergeCell ref="EH5:FD5"/>
    <mergeCell ref="DG4:DN4"/>
    <mergeCell ref="CH4:CQ4"/>
    <mergeCell ref="BO4:BX4"/>
    <mergeCell ref="AW4:AX4"/>
    <mergeCell ref="AY4:BN4"/>
    <mergeCell ref="AO4:AT4"/>
    <mergeCell ref="AU4:AV4"/>
    <mergeCell ref="AU5:AU8"/>
    <mergeCell ref="AV5:AV8"/>
    <mergeCell ref="AY7:AZ7"/>
    <mergeCell ref="BA7:BB7"/>
    <mergeCell ref="BC7:BD7"/>
    <mergeCell ref="BE7:BF7"/>
    <mergeCell ref="AS7:AS8"/>
    <mergeCell ref="AT7:AT8"/>
    <mergeCell ref="S7:S8"/>
    <mergeCell ref="DS7:DT7"/>
    <mergeCell ref="P7:P8"/>
    <mergeCell ref="Q7:Q8"/>
    <mergeCell ref="DG7:DG8"/>
    <mergeCell ref="DK7:DK8"/>
    <mergeCell ref="DN7:DN8"/>
    <mergeCell ref="CB7:CB8"/>
    <mergeCell ref="DI7:DI8"/>
    <mergeCell ref="CP7:CP8"/>
    <mergeCell ref="CQ7:CQ8"/>
    <mergeCell ref="AH7:AH8"/>
    <mergeCell ref="AQ7:AQ8"/>
    <mergeCell ref="AR7:AR8"/>
    <mergeCell ref="CD7:CD8"/>
    <mergeCell ref="BY7:BY8"/>
    <mergeCell ref="U7:U8"/>
    <mergeCell ref="AB7:AB8"/>
    <mergeCell ref="AE7:AE8"/>
    <mergeCell ref="R7:R8"/>
    <mergeCell ref="W7:W8"/>
    <mergeCell ref="X7:X8"/>
    <mergeCell ref="CH7:CH8"/>
    <mergeCell ref="AI7:AI8"/>
    <mergeCell ref="DQ4:DV4"/>
    <mergeCell ref="DQ7:DR7"/>
    <mergeCell ref="ED7:EE7"/>
    <mergeCell ref="B3:F3"/>
    <mergeCell ref="G4:N4"/>
    <mergeCell ref="W4:X4"/>
    <mergeCell ref="Y4:AE4"/>
    <mergeCell ref="AH4:AN4"/>
    <mergeCell ref="AD7:AD8"/>
    <mergeCell ref="CG5:CG8"/>
    <mergeCell ref="DW4:DX4"/>
    <mergeCell ref="B5:B8"/>
    <mergeCell ref="C5:C8"/>
    <mergeCell ref="D5:D8"/>
    <mergeCell ref="CE4:CG4"/>
    <mergeCell ref="CN7:CN8"/>
    <mergeCell ref="DM7:DM8"/>
    <mergeCell ref="E5:E8"/>
    <mergeCell ref="T7:T8"/>
    <mergeCell ref="F5:F8"/>
    <mergeCell ref="G7:H7"/>
    <mergeCell ref="I7:J7"/>
    <mergeCell ref="CC7:CC8"/>
    <mergeCell ref="CE5:CE8"/>
    <mergeCell ref="AF5:AF8"/>
    <mergeCell ref="AW5:AW8"/>
    <mergeCell ref="CF5:CF8"/>
    <mergeCell ref="DP5:DP8"/>
    <mergeCell ref="DO5:DO8"/>
    <mergeCell ref="CL7:CL8"/>
    <mergeCell ref="CO7:CO8"/>
    <mergeCell ref="DF7:DF8"/>
    <mergeCell ref="BO7:BP7"/>
    <mergeCell ref="AJ7:AJ8"/>
    <mergeCell ref="BI7:BJ7"/>
    <mergeCell ref="BK7:BL7"/>
    <mergeCell ref="BM7:BN7"/>
    <mergeCell ref="AK7:AK8"/>
    <mergeCell ref="AL7:AL8"/>
    <mergeCell ref="AM7:AM8"/>
    <mergeCell ref="AN7:AN8"/>
    <mergeCell ref="EF5:EG7"/>
    <mergeCell ref="AX5:AX8"/>
    <mergeCell ref="AA7:AA8"/>
    <mergeCell ref="CJ7:CJ8"/>
    <mergeCell ref="BY4:CD4"/>
    <mergeCell ref="AC7:AC8"/>
    <mergeCell ref="BQ7:BR7"/>
    <mergeCell ref="BS7:BT7"/>
    <mergeCell ref="BU7:BV7"/>
    <mergeCell ref="BG7:BH7"/>
    <mergeCell ref="CI7:CI8"/>
    <mergeCell ref="CK7:CK8"/>
    <mergeCell ref="CM7:CM8"/>
    <mergeCell ref="DH7:DH8"/>
    <mergeCell ref="DJ7:DJ8"/>
    <mergeCell ref="DL7:DL8"/>
    <mergeCell ref="BZ7:BZ8"/>
    <mergeCell ref="CA7:CA8"/>
    <mergeCell ref="BW7:BX7"/>
    <mergeCell ref="DY4:EE4"/>
    <mergeCell ref="DU7:DV7"/>
    <mergeCell ref="DC7:DE7"/>
    <mergeCell ref="CR7:CW7"/>
    <mergeCell ref="CX7:DB7"/>
    <mergeCell ref="ES6:FD6"/>
    <mergeCell ref="EH6:ER6"/>
    <mergeCell ref="G5:N6"/>
    <mergeCell ref="O5:V6"/>
    <mergeCell ref="W5:X6"/>
    <mergeCell ref="Y5:AE6"/>
    <mergeCell ref="AH5:AN6"/>
    <mergeCell ref="AO5:AT6"/>
    <mergeCell ref="AY5:BN6"/>
    <mergeCell ref="BO5:BX6"/>
    <mergeCell ref="BY5:CD6"/>
    <mergeCell ref="CH5:CQ6"/>
    <mergeCell ref="CR5:DF6"/>
    <mergeCell ref="DG5:DN6"/>
    <mergeCell ref="DQ5:DV6"/>
    <mergeCell ref="DY5:EE6"/>
    <mergeCell ref="DW5:DX7"/>
    <mergeCell ref="DY7:DY8"/>
    <mergeCell ref="V7:V8"/>
    <mergeCell ref="Y7:Y8"/>
    <mergeCell ref="Z7:Z8"/>
    <mergeCell ref="FB7:FD7"/>
    <mergeCell ref="K7:L7"/>
    <mergeCell ref="M7:N7"/>
  </mergeCells>
  <phoneticPr fontId="9" type="noConversion"/>
  <conditionalFormatting sqref="B9">
    <cfRule type="cellIs" dxfId="420" priority="580" operator="notBetween">
      <formula>1</formula>
      <formula>76</formula>
    </cfRule>
  </conditionalFormatting>
  <conditionalFormatting sqref="B9:AF9">
    <cfRule type="containsBlanks" dxfId="419" priority="144">
      <formula>LEN(TRIM(B9))=0</formula>
    </cfRule>
  </conditionalFormatting>
  <conditionalFormatting sqref="C9:D9">
    <cfRule type="cellIs" dxfId="418" priority="578" operator="notBetween">
      <formula>1</formula>
      <formula>2</formula>
    </cfRule>
  </conditionalFormatting>
  <conditionalFormatting sqref="C9:G9">
    <cfRule type="expression" dxfId="417" priority="312">
      <formula>IF($B9&gt;=1,C9="")</formula>
    </cfRule>
  </conditionalFormatting>
  <conditionalFormatting sqref="E9">
    <cfRule type="cellIs" dxfId="416" priority="576" operator="notBetween">
      <formula>1</formula>
      <formula>5</formula>
    </cfRule>
  </conditionalFormatting>
  <conditionalFormatting sqref="F9">
    <cfRule type="cellIs" dxfId="415" priority="574" operator="notBetween">
      <formula>1</formula>
      <formula>4</formula>
    </cfRule>
  </conditionalFormatting>
  <conditionalFormatting sqref="G9 I9">
    <cfRule type="cellIs" dxfId="414" priority="572" operator="notBetween">
      <formula>1</formula>
      <formula>2</formula>
    </cfRule>
  </conditionalFormatting>
  <conditionalFormatting sqref="H9">
    <cfRule type="cellIs" dxfId="413" priority="570" operator="lessThanOrEqual">
      <formula>0</formula>
    </cfRule>
    <cfRule type="expression" dxfId="412" priority="568">
      <formula>IF(G9=2,H9="")</formula>
    </cfRule>
  </conditionalFormatting>
  <conditionalFormatting sqref="I9">
    <cfRule type="expression" dxfId="411" priority="311">
      <formula>IF($G9&gt;=1,I9="")</formula>
    </cfRule>
  </conditionalFormatting>
  <conditionalFormatting sqref="J9">
    <cfRule type="cellIs" dxfId="410" priority="567" operator="lessThanOrEqual">
      <formula>0</formula>
    </cfRule>
    <cfRule type="expression" dxfId="409" priority="565">
      <formula>IF(I9=2,J9="")</formula>
    </cfRule>
  </conditionalFormatting>
  <conditionalFormatting sqref="K9">
    <cfRule type="cellIs" dxfId="408" priority="223" operator="notBetween">
      <formula>1</formula>
      <formula>2</formula>
    </cfRule>
    <cfRule type="expression" dxfId="407" priority="221">
      <formula>IF($G9&gt;=1,K9="")</formula>
    </cfRule>
  </conditionalFormatting>
  <conditionalFormatting sqref="L9">
    <cfRule type="cellIs" dxfId="406" priority="564" operator="lessThanOrEqual">
      <formula>0</formula>
    </cfRule>
    <cfRule type="expression" dxfId="405" priority="562">
      <formula>IF(K9=2,L9="")</formula>
    </cfRule>
  </conditionalFormatting>
  <conditionalFormatting sqref="M9">
    <cfRule type="expression" dxfId="404" priority="218">
      <formula>IF($G9&gt;=1,M9="")</formula>
    </cfRule>
    <cfRule type="cellIs" dxfId="403" priority="220" operator="notBetween">
      <formula>1</formula>
      <formula>2</formula>
    </cfRule>
  </conditionalFormatting>
  <conditionalFormatting sqref="N9">
    <cfRule type="cellIs" dxfId="402" priority="561" operator="lessThanOrEqual">
      <formula>0</formula>
    </cfRule>
    <cfRule type="expression" dxfId="401" priority="559">
      <formula>IF(M9=2,N9="")</formula>
    </cfRule>
  </conditionalFormatting>
  <conditionalFormatting sqref="O9">
    <cfRule type="expression" dxfId="400" priority="308">
      <formula>IF($B9&gt;=1,O9="")</formula>
    </cfRule>
  </conditionalFormatting>
  <conditionalFormatting sqref="O9:T9">
    <cfRule type="cellIs" dxfId="399" priority="554" operator="notBetween">
      <formula>1</formula>
      <formula>2</formula>
    </cfRule>
  </conditionalFormatting>
  <conditionalFormatting sqref="P9:U9">
    <cfRule type="expression" dxfId="398" priority="143">
      <formula>IF($O9=1,P9="")</formula>
    </cfRule>
  </conditionalFormatting>
  <conditionalFormatting sqref="U9">
    <cfRule type="cellIs" dxfId="397" priority="145" operator="lessThan">
      <formula>0</formula>
    </cfRule>
  </conditionalFormatting>
  <conditionalFormatting sqref="V9">
    <cfRule type="expression" dxfId="396" priority="549">
      <formula>IF($O9=2,V9="")</formula>
    </cfRule>
    <cfRule type="cellIs" dxfId="395" priority="551" operator="lessThanOrEqual">
      <formula>0</formula>
    </cfRule>
  </conditionalFormatting>
  <conditionalFormatting sqref="W9">
    <cfRule type="cellIs" dxfId="394" priority="548" operator="notBetween">
      <formula>1</formula>
      <formula>2</formula>
    </cfRule>
    <cfRule type="expression" dxfId="393" priority="307">
      <formula>IF($B9&gt;=1,W9="")</formula>
    </cfRule>
  </conditionalFormatting>
  <conditionalFormatting sqref="X9">
    <cfRule type="expression" dxfId="392" priority="544">
      <formula>IF($W9=2,X9="")</formula>
    </cfRule>
    <cfRule type="cellIs" dxfId="391" priority="546" operator="lessThanOrEqual">
      <formula>0</formula>
    </cfRule>
  </conditionalFormatting>
  <conditionalFormatting sqref="Y9">
    <cfRule type="expression" dxfId="390" priority="306">
      <formula>IF($B9&gt;=1,Y9="")</formula>
    </cfRule>
  </conditionalFormatting>
  <conditionalFormatting sqref="Y9:AD9">
    <cfRule type="cellIs" dxfId="389" priority="151" operator="notBetween">
      <formula>1</formula>
      <formula>5</formula>
    </cfRule>
  </conditionalFormatting>
  <conditionalFormatting sqref="Z9:AE9">
    <cfRule type="expression" dxfId="388" priority="146">
      <formula>IF($Y9&gt;=1,Z9="")</formula>
    </cfRule>
  </conditionalFormatting>
  <conditionalFormatting sqref="AE9">
    <cfRule type="cellIs" dxfId="387" priority="148" operator="lessThanOrEqual">
      <formula>0</formula>
    </cfRule>
  </conditionalFormatting>
  <conditionalFormatting sqref="AF9">
    <cfRule type="expression" dxfId="386" priority="303">
      <formula>IF($B9&gt;=1,AF9="")</formula>
    </cfRule>
    <cfRule type="cellIs" dxfId="385" priority="327" operator="notBetween">
      <formula>1</formula>
      <formula>2</formula>
    </cfRule>
  </conditionalFormatting>
  <conditionalFormatting sqref="AG9">
    <cfRule type="expression" dxfId="384" priority="321">
      <formula>IF(AF9="",AG9="")</formula>
    </cfRule>
    <cfRule type="expression" dxfId="383" priority="324">
      <formula>IF(AF9=2,AG9="")</formula>
    </cfRule>
    <cfRule type="cellIs" dxfId="382" priority="325" operator="lessThanOrEqual">
      <formula>0</formula>
    </cfRule>
    <cfRule type="expression" dxfId="381" priority="322">
      <formula>IF(AF9=1,AG9="")</formula>
    </cfRule>
  </conditionalFormatting>
  <conditionalFormatting sqref="AH9">
    <cfRule type="expression" dxfId="380" priority="302">
      <formula>IF($B9&gt;=1,AH9="")</formula>
    </cfRule>
  </conditionalFormatting>
  <conditionalFormatting sqref="AH9:AM9">
    <cfRule type="cellIs" dxfId="379" priority="211" operator="notBetween">
      <formula>1</formula>
      <formula>5</formula>
    </cfRule>
  </conditionalFormatting>
  <conditionalFormatting sqref="AH9:DY9">
    <cfRule type="containsBlanks" dxfId="378" priority="123">
      <formula>LEN(TRIM(AH9))=0</formula>
    </cfRule>
  </conditionalFormatting>
  <conditionalFormatting sqref="AI9:AN9">
    <cfRule type="expression" dxfId="377" priority="140">
      <formula>IF($AH9&gt;=1,AI9="")</formula>
    </cfRule>
  </conditionalFormatting>
  <conditionalFormatting sqref="AN9">
    <cfRule type="cellIs" dxfId="376" priority="142" operator="lessThan">
      <formula>0</formula>
    </cfRule>
  </conditionalFormatting>
  <conditionalFormatting sqref="AO9">
    <cfRule type="expression" dxfId="375" priority="301">
      <formula>IF($B9&gt;=1,AO9="")</formula>
    </cfRule>
  </conditionalFormatting>
  <conditionalFormatting sqref="AO9:AS9">
    <cfRule type="cellIs" dxfId="374" priority="208" operator="notBetween">
      <formula>1</formula>
      <formula>5</formula>
    </cfRule>
  </conditionalFormatting>
  <conditionalFormatting sqref="AP9:AT9">
    <cfRule type="expression" dxfId="373" priority="137">
      <formula>IF($AO9&gt;=1,AP9="")</formula>
    </cfRule>
  </conditionalFormatting>
  <conditionalFormatting sqref="AT9">
    <cfRule type="cellIs" dxfId="372" priority="139" operator="lessThan">
      <formula>0</formula>
    </cfRule>
  </conditionalFormatting>
  <conditionalFormatting sqref="AU9">
    <cfRule type="cellIs" dxfId="371" priority="525" operator="notBetween">
      <formula>1</formula>
      <formula>5</formula>
    </cfRule>
    <cfRule type="expression" dxfId="370" priority="296">
      <formula>IF($B9&gt;=1,AU9="")</formula>
    </cfRule>
  </conditionalFormatting>
  <conditionalFormatting sqref="AV9">
    <cfRule type="cellIs" dxfId="369" priority="523" operator="lessThanOrEqual">
      <formula>0</formula>
    </cfRule>
    <cfRule type="expression" dxfId="368" priority="521">
      <formula>IF(AU9=1,AV9="",IF(AU9=2,AV9="",IF(AU9=3,AV9="")))</formula>
    </cfRule>
  </conditionalFormatting>
  <conditionalFormatting sqref="AW9">
    <cfRule type="expression" dxfId="367" priority="293">
      <formula>IF($B9&gt;=1,AW9="")</formula>
    </cfRule>
    <cfRule type="cellIs" dxfId="366" priority="295" operator="notBetween">
      <formula>1</formula>
      <formula>5</formula>
    </cfRule>
  </conditionalFormatting>
  <conditionalFormatting sqref="AX9">
    <cfRule type="cellIs" dxfId="365" priority="513" operator="lessThanOrEqual">
      <formula>0</formula>
    </cfRule>
    <cfRule type="expression" dxfId="364" priority="511">
      <formula>IF(AW9=1,AX9="",IF(AW9=2,AX9="",IF(AW9=3,AX9="")))</formula>
    </cfRule>
  </conditionalFormatting>
  <conditionalFormatting sqref="AY9 BA9">
    <cfRule type="cellIs" dxfId="363" priority="510" operator="notBetween">
      <formula>1</formula>
      <formula>2</formula>
    </cfRule>
  </conditionalFormatting>
  <conditionalFormatting sqref="AY9">
    <cfRule type="expression" dxfId="362" priority="292">
      <formula>IF($B9&gt;=1,AY9="")</formula>
    </cfRule>
  </conditionalFormatting>
  <conditionalFormatting sqref="AZ9">
    <cfRule type="cellIs" dxfId="361" priority="508" operator="lessThanOrEqual">
      <formula>0</formula>
    </cfRule>
    <cfRule type="expression" dxfId="360" priority="506">
      <formula>IF(AY9=2,AZ9="")</formula>
    </cfRule>
  </conditionalFormatting>
  <conditionalFormatting sqref="BA9">
    <cfRule type="expression" dxfId="359" priority="248">
      <formula>IF($AY9&gt;=1,BA9="")</formula>
    </cfRule>
  </conditionalFormatting>
  <conditionalFormatting sqref="BB9">
    <cfRule type="expression" dxfId="358" priority="503">
      <formula>IF(BA9=2,BB9="")</formula>
    </cfRule>
    <cfRule type="cellIs" dxfId="357" priority="505" operator="lessThanOrEqual">
      <formula>0</formula>
    </cfRule>
  </conditionalFormatting>
  <conditionalFormatting sqref="BC9">
    <cfRule type="cellIs" dxfId="356" priority="205" operator="notBetween">
      <formula>1</formula>
      <formula>2</formula>
    </cfRule>
    <cfRule type="expression" dxfId="355" priority="203">
      <formula>IF($AY9&gt;=1,BC9="")</formula>
    </cfRule>
  </conditionalFormatting>
  <conditionalFormatting sqref="BD9">
    <cfRule type="cellIs" dxfId="354" priority="502" operator="lessThanOrEqual">
      <formula>0</formula>
    </cfRule>
    <cfRule type="expression" dxfId="353" priority="500">
      <formula>IF(BC9=2,BD9="")</formula>
    </cfRule>
  </conditionalFormatting>
  <conditionalFormatting sqref="BE9">
    <cfRule type="cellIs" dxfId="352" priority="202" operator="notBetween">
      <formula>1</formula>
      <formula>2</formula>
    </cfRule>
    <cfRule type="expression" dxfId="351" priority="200">
      <formula>IF($AY9&gt;=1,BE9="")</formula>
    </cfRule>
  </conditionalFormatting>
  <conditionalFormatting sqref="BF9">
    <cfRule type="expression" dxfId="350" priority="497">
      <formula>IF(BE9=2,BF9="")</formula>
    </cfRule>
    <cfRule type="cellIs" dxfId="349" priority="499" operator="lessThanOrEqual">
      <formula>0</formula>
    </cfRule>
  </conditionalFormatting>
  <conditionalFormatting sqref="BG9">
    <cfRule type="cellIs" dxfId="348" priority="199" operator="notBetween">
      <formula>1</formula>
      <formula>2</formula>
    </cfRule>
    <cfRule type="expression" dxfId="347" priority="197">
      <formula>IF($AY9&gt;=1,BG9="")</formula>
    </cfRule>
  </conditionalFormatting>
  <conditionalFormatting sqref="BH9">
    <cfRule type="expression" dxfId="346" priority="494">
      <formula>IF(BG9=2,BH9="")</formula>
    </cfRule>
    <cfRule type="cellIs" dxfId="345" priority="496" operator="lessThanOrEqual">
      <formula>0</formula>
    </cfRule>
  </conditionalFormatting>
  <conditionalFormatting sqref="BI9">
    <cfRule type="cellIs" dxfId="344" priority="196" operator="notBetween">
      <formula>1</formula>
      <formula>2</formula>
    </cfRule>
    <cfRule type="expression" dxfId="343" priority="194">
      <formula>IF($AY9&gt;=1,BI9="")</formula>
    </cfRule>
  </conditionalFormatting>
  <conditionalFormatting sqref="BJ9">
    <cfRule type="expression" dxfId="342" priority="491">
      <formula>IF(BI9=2,BJ9="")</formula>
    </cfRule>
    <cfRule type="cellIs" dxfId="341" priority="493" operator="lessThanOrEqual">
      <formula>0</formula>
    </cfRule>
  </conditionalFormatting>
  <conditionalFormatting sqref="BK9">
    <cfRule type="cellIs" dxfId="340" priority="193" operator="notBetween">
      <formula>1</formula>
      <formula>2</formula>
    </cfRule>
    <cfRule type="expression" dxfId="339" priority="191">
      <formula>IF($AY9&gt;=1,BK9="")</formula>
    </cfRule>
  </conditionalFormatting>
  <conditionalFormatting sqref="BL9">
    <cfRule type="cellIs" dxfId="338" priority="490" operator="lessThanOrEqual">
      <formula>0</formula>
    </cfRule>
    <cfRule type="expression" dxfId="337" priority="488">
      <formula>IF(BK9=2,BL9="")</formula>
    </cfRule>
  </conditionalFormatting>
  <conditionalFormatting sqref="BM9">
    <cfRule type="expression" dxfId="336" priority="188">
      <formula>IF($AY9&gt;=1,BM9="")</formula>
    </cfRule>
    <cfRule type="cellIs" dxfId="335" priority="190" operator="notBetween">
      <formula>1</formula>
      <formula>2</formula>
    </cfRule>
  </conditionalFormatting>
  <conditionalFormatting sqref="BN9">
    <cfRule type="expression" dxfId="334" priority="485">
      <formula>IF(BM9=2,BN9="")</formula>
    </cfRule>
    <cfRule type="cellIs" dxfId="333" priority="487" operator="lessThanOrEqual">
      <formula>0</formula>
    </cfRule>
  </conditionalFormatting>
  <conditionalFormatting sqref="BO9">
    <cfRule type="cellIs" dxfId="332" priority="484" operator="notBetween">
      <formula>1</formula>
      <formula>2</formula>
    </cfRule>
    <cfRule type="expression" dxfId="331" priority="291">
      <formula>IF($B9&gt;=1,BO9="")</formula>
    </cfRule>
  </conditionalFormatting>
  <conditionalFormatting sqref="BP9">
    <cfRule type="expression" dxfId="330" priority="480">
      <formula>IF(BO9=2,BP9="")</formula>
    </cfRule>
    <cfRule type="cellIs" dxfId="329" priority="482" operator="lessThanOrEqual">
      <formula>0</formula>
    </cfRule>
  </conditionalFormatting>
  <conditionalFormatting sqref="BQ9">
    <cfRule type="expression" dxfId="328" priority="241">
      <formula>IF($BO9&gt;=1,BQ9="")</formula>
    </cfRule>
    <cfRule type="cellIs" dxfId="327" priority="479" operator="notBetween">
      <formula>1</formula>
      <formula>2</formula>
    </cfRule>
  </conditionalFormatting>
  <conditionalFormatting sqref="BR9">
    <cfRule type="expression" dxfId="326" priority="475">
      <formula>IF(BQ9=2,BR9="")</formula>
    </cfRule>
    <cfRule type="cellIs" dxfId="325" priority="477" operator="lessThanOrEqual">
      <formula>0</formula>
    </cfRule>
  </conditionalFormatting>
  <conditionalFormatting sqref="BS9">
    <cfRule type="expression" dxfId="324" priority="185">
      <formula>IF($BO9&gt;=1,BS9="")</formula>
    </cfRule>
    <cfRule type="cellIs" dxfId="323" priority="187" operator="notBetween">
      <formula>1</formula>
      <formula>2</formula>
    </cfRule>
  </conditionalFormatting>
  <conditionalFormatting sqref="BT9">
    <cfRule type="cellIs" dxfId="322" priority="472" operator="lessThanOrEqual">
      <formula>0</formula>
    </cfRule>
    <cfRule type="expression" dxfId="321" priority="470">
      <formula>IF(BS9=2,BT9="")</formula>
    </cfRule>
  </conditionalFormatting>
  <conditionalFormatting sqref="BU9">
    <cfRule type="expression" dxfId="320" priority="182">
      <formula>IF($BO9&gt;=1,BU9="")</formula>
    </cfRule>
    <cfRule type="cellIs" dxfId="319" priority="184" operator="notBetween">
      <formula>1</formula>
      <formula>2</formula>
    </cfRule>
  </conditionalFormatting>
  <conditionalFormatting sqref="BV9">
    <cfRule type="expression" dxfId="318" priority="465">
      <formula>IF(BU9=2,BV9="")</formula>
    </cfRule>
    <cfRule type="cellIs" dxfId="317" priority="467" operator="lessThanOrEqual">
      <formula>0</formula>
    </cfRule>
  </conditionalFormatting>
  <conditionalFormatting sqref="BW9">
    <cfRule type="cellIs" dxfId="316" priority="181" operator="notBetween">
      <formula>1</formula>
      <formula>2</formula>
    </cfRule>
    <cfRule type="expression" dxfId="315" priority="179">
      <formula>IF($BO9&gt;=1,BW9="")</formula>
    </cfRule>
  </conditionalFormatting>
  <conditionalFormatting sqref="BX9">
    <cfRule type="expression" dxfId="314" priority="460">
      <formula>IF(BW9=2,BX9="")</formula>
    </cfRule>
    <cfRule type="cellIs" dxfId="313" priority="462" operator="lessThanOrEqual">
      <formula>0</formula>
    </cfRule>
  </conditionalFormatting>
  <conditionalFormatting sqref="BY9">
    <cfRule type="expression" dxfId="312" priority="290">
      <formula>IF($B9&gt;=1,BY9="")</formula>
    </cfRule>
  </conditionalFormatting>
  <conditionalFormatting sqref="BY9:CC9">
    <cfRule type="cellIs" dxfId="311" priority="178" operator="notBetween">
      <formula>1</formula>
      <formula>2</formula>
    </cfRule>
  </conditionalFormatting>
  <conditionalFormatting sqref="BZ9:CD9">
    <cfRule type="expression" dxfId="310" priority="134">
      <formula>IF($BY9&gt;=1,BZ9="")</formula>
    </cfRule>
  </conditionalFormatting>
  <conditionalFormatting sqref="CD9">
    <cfRule type="cellIs" dxfId="309" priority="136" operator="lessThan">
      <formula>0</formula>
    </cfRule>
  </conditionalFormatting>
  <conditionalFormatting sqref="CE9">
    <cfRule type="cellIs" dxfId="308" priority="457" operator="notBetween">
      <formula>1</formula>
      <formula>5</formula>
    </cfRule>
    <cfRule type="expression" dxfId="307" priority="289">
      <formula>IF($B9&gt;=1,CE9="")</formula>
    </cfRule>
  </conditionalFormatting>
  <conditionalFormatting sqref="CF9">
    <cfRule type="expression" dxfId="306" priority="450">
      <formula>IF(CE9=4,CF9="",IF(CE9=5,CF9=""))</formula>
    </cfRule>
  </conditionalFormatting>
  <conditionalFormatting sqref="CF9:CG9">
    <cfRule type="cellIs" dxfId="305" priority="452" operator="lessThanOrEqual">
      <formula>0</formula>
    </cfRule>
  </conditionalFormatting>
  <conditionalFormatting sqref="CG9">
    <cfRule type="expression" dxfId="304" priority="453">
      <formula>IF(CE9=1,CG9="",IF(CE9=2,CG9="",IF(CE9=3,CG9="")))</formula>
    </cfRule>
  </conditionalFormatting>
  <conditionalFormatting sqref="CH9">
    <cfRule type="expression" dxfId="303" priority="288">
      <formula>IF($B9&gt;=1,CH9="")</formula>
    </cfRule>
    <cfRule type="cellIs" dxfId="302" priority="449" operator="notBetween">
      <formula>1</formula>
      <formula>5</formula>
    </cfRule>
  </conditionalFormatting>
  <conditionalFormatting sqref="CI9">
    <cfRule type="cellIs" dxfId="301" priority="447" operator="lessThanOrEqual">
      <formula>0</formula>
    </cfRule>
    <cfRule type="expression" dxfId="300" priority="445">
      <formula>IF(CH9=1,CI9="",IF(CH9=2,CI9="",IF(CH9=3,CI9="")))</formula>
    </cfRule>
  </conditionalFormatting>
  <conditionalFormatting sqref="CJ9">
    <cfRule type="expression" dxfId="299" priority="173">
      <formula>IF($CH9&gt;=1,CJ9="")</formula>
    </cfRule>
    <cfRule type="cellIs" dxfId="298" priority="175" operator="notBetween">
      <formula>1</formula>
      <formula>5</formula>
    </cfRule>
  </conditionalFormatting>
  <conditionalFormatting sqref="CK9">
    <cfRule type="cellIs" dxfId="297" priority="442" operator="lessThanOrEqual">
      <formula>0</formula>
    </cfRule>
    <cfRule type="expression" dxfId="296" priority="440">
      <formula>IF(CJ9=1,CK9="",IF(CJ9=2,CK9="",IF(CJ9=3,CK9="")))</formula>
    </cfRule>
  </conditionalFormatting>
  <conditionalFormatting sqref="CL9">
    <cfRule type="cellIs" dxfId="295" priority="172" operator="notBetween">
      <formula>1</formula>
      <formula>5</formula>
    </cfRule>
    <cfRule type="expression" dxfId="294" priority="170">
      <formula>IF($CH9&gt;=1,CL9="")</formula>
    </cfRule>
  </conditionalFormatting>
  <conditionalFormatting sqref="CM9">
    <cfRule type="expression" dxfId="293" priority="435">
      <formula>IF(CL9=1,CM9="",IF(CL9=2,CM9="",IF(CL9=3,CM9="")))</formula>
    </cfRule>
    <cfRule type="cellIs" dxfId="292" priority="437" operator="lessThanOrEqual">
      <formula>0</formula>
    </cfRule>
  </conditionalFormatting>
  <conditionalFormatting sqref="CN9">
    <cfRule type="cellIs" dxfId="291" priority="169" operator="notBetween">
      <formula>1</formula>
      <formula>5</formula>
    </cfRule>
    <cfRule type="expression" dxfId="290" priority="167">
      <formula>IF($CH9&gt;=1,CN9="")</formula>
    </cfRule>
  </conditionalFormatting>
  <conditionalFormatting sqref="CO9">
    <cfRule type="expression" dxfId="289" priority="430">
      <formula>IF(CN9=1,CO9="",IF(CN9=2,CO9="",IF(CN9=3,CO9="")))</formula>
    </cfRule>
    <cfRule type="cellIs" dxfId="288" priority="432" operator="lessThanOrEqual">
      <formula>0</formula>
    </cfRule>
  </conditionalFormatting>
  <conditionalFormatting sqref="CP9">
    <cfRule type="expression" dxfId="287" priority="164">
      <formula>IF($CH9&gt;=1,CP9="")</formula>
    </cfRule>
    <cfRule type="cellIs" dxfId="286" priority="166" operator="notBetween">
      <formula>1</formula>
      <formula>5</formula>
    </cfRule>
  </conditionalFormatting>
  <conditionalFormatting sqref="CQ9">
    <cfRule type="cellIs" dxfId="285" priority="427" operator="lessThanOrEqual">
      <formula>0</formula>
    </cfRule>
    <cfRule type="expression" dxfId="284" priority="425">
      <formula>IF(CP9=1,CQ9="",IF(CP9=2,CQ9="",IF(CP9=3,CQ9="")))</formula>
    </cfRule>
  </conditionalFormatting>
  <conditionalFormatting sqref="CR9">
    <cfRule type="expression" dxfId="283" priority="287">
      <formula>IF($B9&gt;=1,CR9="")</formula>
    </cfRule>
  </conditionalFormatting>
  <conditionalFormatting sqref="CR9:CV9">
    <cfRule type="cellIs" dxfId="282" priority="163" operator="notBetween">
      <formula>1</formula>
      <formula>2</formula>
    </cfRule>
  </conditionalFormatting>
  <conditionalFormatting sqref="CS9:CW9">
    <cfRule type="expression" dxfId="281" priority="122">
      <formula>IF($CR9&gt;=1,CS9="")</formula>
    </cfRule>
  </conditionalFormatting>
  <conditionalFormatting sqref="CW9">
    <cfRule type="cellIs" dxfId="280" priority="124" operator="lessThan">
      <formula>0</formula>
    </cfRule>
  </conditionalFormatting>
  <conditionalFormatting sqref="CX9">
    <cfRule type="expression" dxfId="279" priority="284">
      <formula>IF($B9&gt;=1,CX9="")</formula>
    </cfRule>
  </conditionalFormatting>
  <conditionalFormatting sqref="CX9:DA9">
    <cfRule type="cellIs" dxfId="278" priority="160" operator="notBetween">
      <formula>1</formula>
      <formula>2</formula>
    </cfRule>
  </conditionalFormatting>
  <conditionalFormatting sqref="CY9:DB9">
    <cfRule type="expression" dxfId="277" priority="125">
      <formula>IF($CX9&gt;=1,CY9="")</formula>
    </cfRule>
  </conditionalFormatting>
  <conditionalFormatting sqref="DB9">
    <cfRule type="cellIs" dxfId="276" priority="127" operator="lessThan">
      <formula>0</formula>
    </cfRule>
  </conditionalFormatting>
  <conditionalFormatting sqref="DC9">
    <cfRule type="expression" dxfId="275" priority="281">
      <formula>IF($B9&gt;=1,DC9="")</formula>
    </cfRule>
  </conditionalFormatting>
  <conditionalFormatting sqref="DC9:DD9">
    <cfRule type="cellIs" dxfId="274" priority="283" operator="notBetween">
      <formula>1</formula>
      <formula>2</formula>
    </cfRule>
  </conditionalFormatting>
  <conditionalFormatting sqref="DD9:DE9">
    <cfRule type="expression" dxfId="273" priority="128">
      <formula>IF($DC9&gt;=1,DD9="")</formula>
    </cfRule>
  </conditionalFormatting>
  <conditionalFormatting sqref="DE9:DF9">
    <cfRule type="cellIs" dxfId="272" priority="130" operator="lessThan">
      <formula>0</formula>
    </cfRule>
  </conditionalFormatting>
  <conditionalFormatting sqref="DF9:DG9">
    <cfRule type="expression" dxfId="271" priority="131">
      <formula>IF($B9&gt;=1,DF9="")</formula>
    </cfRule>
  </conditionalFormatting>
  <conditionalFormatting sqref="DG9">
    <cfRule type="cellIs" dxfId="270" priority="412" operator="notBetween">
      <formula>1</formula>
      <formula>5</formula>
    </cfRule>
  </conditionalFormatting>
  <conditionalFormatting sqref="DH9">
    <cfRule type="expression" dxfId="269" priority="408">
      <formula>IF(DG9=1,DH9="",IF(DG9=2,DH9="",IF(DG9=3,DH9="")))</formula>
    </cfRule>
    <cfRule type="cellIs" dxfId="268" priority="410" operator="lessThanOrEqual">
      <formula>0</formula>
    </cfRule>
  </conditionalFormatting>
  <conditionalFormatting sqref="DI9">
    <cfRule type="expression" dxfId="267" priority="270">
      <formula>IF($DG9&gt;=1,DI9="")</formula>
    </cfRule>
    <cfRule type="cellIs" dxfId="266" priority="407" operator="notBetween">
      <formula>1</formula>
      <formula>5</formula>
    </cfRule>
  </conditionalFormatting>
  <conditionalFormatting sqref="DJ9">
    <cfRule type="cellIs" dxfId="265" priority="405" operator="lessThanOrEqual">
      <formula>0</formula>
    </cfRule>
    <cfRule type="expression" dxfId="264" priority="403">
      <formula>IF(DI9=1,DJ9="",IF(DI9=2,DJ9="",IF(DI9=3,DJ9="")))</formula>
    </cfRule>
  </conditionalFormatting>
  <conditionalFormatting sqref="DK9">
    <cfRule type="expression" dxfId="263" priority="155">
      <formula>IF($DG9&gt;=1,DK9="")</formula>
    </cfRule>
    <cfRule type="cellIs" dxfId="262" priority="157" operator="notBetween">
      <formula>1</formula>
      <formula>5</formula>
    </cfRule>
  </conditionalFormatting>
  <conditionalFormatting sqref="DL9">
    <cfRule type="expression" dxfId="261" priority="398">
      <formula>IF(DK9=1,DL9="",IF(DK9=2,DL9="",IF(DK9=3,DL9="")))</formula>
    </cfRule>
    <cfRule type="cellIs" dxfId="260" priority="400" operator="lessThanOrEqual">
      <formula>0</formula>
    </cfRule>
  </conditionalFormatting>
  <conditionalFormatting sqref="DM9">
    <cfRule type="expression" dxfId="259" priority="152">
      <formula>IF($DG9&gt;=1,DM9="")</formula>
    </cfRule>
    <cfRule type="cellIs" dxfId="258" priority="154" operator="notBetween">
      <formula>1</formula>
      <formula>5</formula>
    </cfRule>
  </conditionalFormatting>
  <conditionalFormatting sqref="DN9">
    <cfRule type="expression" dxfId="257" priority="393">
      <formula>IF(DM9=1,DN9="",IF(DM9=2,DN9="",IF(DM9=3,DN9="")))</formula>
    </cfRule>
  </conditionalFormatting>
  <conditionalFormatting sqref="DN9:DX9">
    <cfRule type="cellIs" dxfId="256" priority="383" operator="lessThanOrEqual">
      <formula>0</formula>
    </cfRule>
  </conditionalFormatting>
  <conditionalFormatting sqref="DO9:DQ9">
    <cfRule type="expression" dxfId="255" priority="276">
      <formula>IF($B9&gt;=1,DO9="")</formula>
    </cfRule>
  </conditionalFormatting>
  <conditionalFormatting sqref="DR9">
    <cfRule type="expression" dxfId="254" priority="273">
      <formula>IF($DQ9&gt;=1,DR9="")</formula>
    </cfRule>
  </conditionalFormatting>
  <conditionalFormatting sqref="DS9">
    <cfRule type="expression" dxfId="253" priority="275">
      <formula>IF($B9&gt;=1,DS9="")</formula>
    </cfRule>
  </conditionalFormatting>
  <conditionalFormatting sqref="DT9">
    <cfRule type="expression" dxfId="252" priority="272">
      <formula>IF($DS9&gt;=1,DT9="")</formula>
    </cfRule>
  </conditionalFormatting>
  <conditionalFormatting sqref="DU9">
    <cfRule type="expression" dxfId="251" priority="274">
      <formula>IF($B9&gt;=1,DU9="")</formula>
    </cfRule>
  </conditionalFormatting>
  <conditionalFormatting sqref="DV9">
    <cfRule type="cellIs" dxfId="250" priority="386" operator="greaterThan">
      <formula>$DU$9</formula>
    </cfRule>
    <cfRule type="expression" dxfId="249" priority="1">
      <formula>IF($DU9&gt;=1,DV9="")</formula>
    </cfRule>
  </conditionalFormatting>
  <conditionalFormatting sqref="DW9">
    <cfRule type="expression" dxfId="248" priority="381">
      <formula>IF($B9&gt;=1,DW9="")</formula>
    </cfRule>
  </conditionalFormatting>
  <conditionalFormatting sqref="DX9">
    <cfRule type="expression" dxfId="247" priority="277">
      <formula>IF($DW9&gt;=1,DX9="")</formula>
    </cfRule>
  </conditionalFormatting>
  <conditionalFormatting sqref="DY9">
    <cfRule type="expression" dxfId="246" priority="278">
      <formula>IF($B9&gt;=1,DY9="")</formula>
    </cfRule>
    <cfRule type="cellIs" dxfId="245" priority="380" operator="notBetween">
      <formula>1</formula>
      <formula>2</formula>
    </cfRule>
  </conditionalFormatting>
  <conditionalFormatting sqref="DZ9:EC9">
    <cfRule type="cellIs" dxfId="244" priority="376" operator="lessThan">
      <formula>0</formula>
    </cfRule>
  </conditionalFormatting>
  <conditionalFormatting sqref="DZ9:ED9">
    <cfRule type="expression" dxfId="243" priority="336">
      <formula>IF($DY9=1,DZ9="")</formula>
    </cfRule>
    <cfRule type="expression" dxfId="242" priority="117">
      <formula>IF($DY9="",DZ9="")</formula>
    </cfRule>
  </conditionalFormatting>
  <conditionalFormatting sqref="EE9">
    <cfRule type="expression" dxfId="241" priority="372">
      <formula>IF(ED9&gt;0,EE9="")</formula>
    </cfRule>
    <cfRule type="cellIs" dxfId="240" priority="581" operator="lessThan">
      <formula>0</formula>
    </cfRule>
  </conditionalFormatting>
  <conditionalFormatting sqref="EE9:EH9">
    <cfRule type="containsBlanks" dxfId="239" priority="364">
      <formula>LEN(TRIM(EE9))=0</formula>
    </cfRule>
  </conditionalFormatting>
  <conditionalFormatting sqref="EF9">
    <cfRule type="expression" dxfId="238" priority="279">
      <formula>IF($B9&gt;=1,EF9="")</formula>
    </cfRule>
    <cfRule type="cellIs" dxfId="237" priority="370" operator="notBetween">
      <formula>1</formula>
      <formula>2</formula>
    </cfRule>
  </conditionalFormatting>
  <conditionalFormatting sqref="EG9">
    <cfRule type="expression" dxfId="236" priority="366">
      <formula>IF(EF9=2,EG9="")</formula>
    </cfRule>
  </conditionalFormatting>
  <conditionalFormatting sqref="EG9:EH9">
    <cfRule type="cellIs" dxfId="235" priority="365" operator="lessThanOrEqual">
      <formula>0</formula>
    </cfRule>
  </conditionalFormatting>
  <conditionalFormatting sqref="EH9">
    <cfRule type="expression" dxfId="234" priority="317">
      <formula>IF($B9&gt;=1,EH9="")</formula>
    </cfRule>
  </conditionalFormatting>
  <conditionalFormatting sqref="EI9">
    <cfRule type="expression" dxfId="233" priority="360">
      <formula>IF(EI9+EJ9&gt;$EH9,EI9&gt;=0)</formula>
    </cfRule>
    <cfRule type="expression" dxfId="232" priority="361">
      <formula>IF(EI9+EJ9&lt;$EH9,EI9&gt;=0)</formula>
    </cfRule>
  </conditionalFormatting>
  <conditionalFormatting sqref="EI9:ES9">
    <cfRule type="expression" dxfId="231" priority="43">
      <formula>IF($EH9&gt;=1,EI9="")</formula>
    </cfRule>
    <cfRule type="expression" dxfId="230" priority="42">
      <formula>IF($EH9="",EI9="")</formula>
    </cfRule>
  </conditionalFormatting>
  <conditionalFormatting sqref="EI9:FD9">
    <cfRule type="cellIs" dxfId="229" priority="6" operator="lessThan">
      <formula>0</formula>
    </cfRule>
  </conditionalFormatting>
  <conditionalFormatting sqref="EJ9">
    <cfRule type="expression" dxfId="228" priority="358">
      <formula>IF(EI9+EJ9&lt;$EH9,EJ9&gt;=0)</formula>
    </cfRule>
    <cfRule type="expression" dxfId="227" priority="357">
      <formula>IF(EI9+EJ9&gt;$EH9,EJ9&gt;=0)</formula>
    </cfRule>
  </conditionalFormatting>
  <conditionalFormatting sqref="EK9">
    <cfRule type="expression" dxfId="226" priority="116">
      <formula>IF(EK9+EL9&lt;$EH9,EK9&gt;=0)</formula>
    </cfRule>
    <cfRule type="expression" dxfId="225" priority="115">
      <formula>IF(EK9+EL9&gt;$EH9,EK9 &gt;=0)</formula>
    </cfRule>
  </conditionalFormatting>
  <conditionalFormatting sqref="EL9">
    <cfRule type="expression" dxfId="224" priority="112">
      <formula>IF(EK9+EL9&gt;$EH9,EL9&gt;=0)</formula>
    </cfRule>
    <cfRule type="expression" dxfId="223" priority="113">
      <formula>IF(EK9+EL9&lt;$EH9,EL9&gt;=0)</formula>
    </cfRule>
  </conditionalFormatting>
  <conditionalFormatting sqref="EM9">
    <cfRule type="expression" dxfId="222" priority="56">
      <formula>IF(EM9+EN9&lt;$EH9,EM9&gt;=0)</formula>
    </cfRule>
    <cfRule type="expression" dxfId="221" priority="55">
      <formula>IF(EM9+EN9&gt;$EH9,EM9 &gt;=0)</formula>
    </cfRule>
  </conditionalFormatting>
  <conditionalFormatting sqref="EN9">
    <cfRule type="expression" dxfId="220" priority="83">
      <formula>IF(EM9+EN9&lt;$EH9,EN9&gt;=0)</formula>
    </cfRule>
    <cfRule type="expression" dxfId="219" priority="82">
      <formula>IF(EM9+EN9&gt;$EH9,EN9&gt;=0)</formula>
    </cfRule>
  </conditionalFormatting>
  <conditionalFormatting sqref="EO9">
    <cfRule type="expression" dxfId="218" priority="51">
      <formula>IF(EO9+EP9&lt;$EH9,EO9&gt;=0)</formula>
    </cfRule>
    <cfRule type="expression" dxfId="217" priority="50">
      <formula>IF(EO9+EP9&gt;$EH9,EO9 &gt;=0)</formula>
    </cfRule>
  </conditionalFormatting>
  <conditionalFormatting sqref="EP9">
    <cfRule type="expression" dxfId="216" priority="73">
      <formula>IF(EO9+EP9&lt;$EH9,EP9&gt;=0)</formula>
    </cfRule>
    <cfRule type="expression" dxfId="215" priority="72">
      <formula>IF(EO9+EP9&gt;$EH9,EP9&gt;=0)</formula>
    </cfRule>
  </conditionalFormatting>
  <conditionalFormatting sqref="EQ9">
    <cfRule type="expression" dxfId="214" priority="46">
      <formula>IF(EQ9+ER9&lt;$EH9,EQ9&gt;=0)</formula>
    </cfRule>
    <cfRule type="expression" dxfId="213" priority="45">
      <formula>IF(EQ9+ER9&gt;$EH9,EQ9 &gt;=0)</formula>
    </cfRule>
  </conditionalFormatting>
  <conditionalFormatting sqref="ER9">
    <cfRule type="expression" dxfId="212" priority="63">
      <formula>IF(EQ9+ER9&lt;$EH9,ER9&gt;=0)</formula>
    </cfRule>
    <cfRule type="expression" dxfId="211" priority="62">
      <formula>IF(EQ9+ER9&gt;$EH9,ER9&gt;=0)</formula>
    </cfRule>
  </conditionalFormatting>
  <conditionalFormatting sqref="ET9">
    <cfRule type="expression" dxfId="210" priority="41">
      <formula>IF(ET9+EU9&lt;$ES9,ET9&gt;=0)</formula>
    </cfRule>
    <cfRule type="expression" dxfId="209" priority="40">
      <formula>IF(ET9+EU9&gt;$ES9,ET9&gt;=0)</formula>
    </cfRule>
  </conditionalFormatting>
  <conditionalFormatting sqref="ET9:FB9">
    <cfRule type="expression" dxfId="208" priority="4">
      <formula>IF($ES9&gt;=1,ET9="")</formula>
    </cfRule>
    <cfRule type="expression" dxfId="207" priority="2">
      <formula>IF($ES9="",ET9="")</formula>
    </cfRule>
  </conditionalFormatting>
  <conditionalFormatting sqref="EU9">
    <cfRule type="expression" dxfId="206" priority="38">
      <formula>IF(ET9+EU9&lt;$ES9,EU9&gt;=0)</formula>
    </cfRule>
    <cfRule type="expression" dxfId="205" priority="37">
      <formula>IF(ET9+EU9&gt;$ES9,EU9&gt;=0)</formula>
    </cfRule>
  </conditionalFormatting>
  <conditionalFormatting sqref="EV9">
    <cfRule type="expression" dxfId="204" priority="30">
      <formula>IF(EV9+EW9&gt;$ES9,EV9&gt;=0)</formula>
    </cfRule>
    <cfRule type="expression" dxfId="203" priority="31">
      <formula>IF(EV9+EW9&lt;$ES9,EV9&gt;=0)</formula>
    </cfRule>
  </conditionalFormatting>
  <conditionalFormatting sqref="EW9">
    <cfRule type="expression" dxfId="202" priority="28">
      <formula>IF(EV9+EW9&lt;$ES9,EW9&gt;=0)</formula>
    </cfRule>
    <cfRule type="expression" dxfId="201" priority="27">
      <formula>IF(EV9+EW9&gt;$ES9,EW9&gt;=0)</formula>
    </cfRule>
  </conditionalFormatting>
  <conditionalFormatting sqref="EX9">
    <cfRule type="expression" dxfId="200" priority="21">
      <formula>IF(EX9+EY9&lt;$ES9,EX9&gt;=0)</formula>
    </cfRule>
    <cfRule type="expression" dxfId="199" priority="20">
      <formula>IF(EX9+EY9&gt;$ES9,EX9&gt;=0)</formula>
    </cfRule>
  </conditionalFormatting>
  <conditionalFormatting sqref="EY9">
    <cfRule type="expression" dxfId="198" priority="17">
      <formula>IF(EX9+EY9&gt;$ES9,EY9&gt;=0)</formula>
    </cfRule>
    <cfRule type="expression" dxfId="197" priority="18">
      <formula>IF(EX9+EY9&lt;$ES9,EY9&gt;=0)</formula>
    </cfRule>
  </conditionalFormatting>
  <conditionalFormatting sqref="EZ9">
    <cfRule type="expression" dxfId="196" priority="11">
      <formula>IF(EZ9+FA9&lt;$ES9,EZ9&gt;=0)</formula>
    </cfRule>
    <cfRule type="expression" dxfId="195" priority="10">
      <formula>IF(EZ9+FA9&gt;$ES9,EZ9&gt;=0)</formula>
    </cfRule>
  </conditionalFormatting>
  <conditionalFormatting sqref="FA9">
    <cfRule type="expression" dxfId="194" priority="8">
      <formula>IF(EZ9+FA9&lt;$ES9,FA9&gt;=0)</formula>
    </cfRule>
    <cfRule type="expression" dxfId="193" priority="7">
      <formula>IF(EZ9+FA9&gt;$ES9,FA9&gt;=0)</formula>
    </cfRule>
  </conditionalFormatting>
  <conditionalFormatting sqref="FC9:FD9">
    <cfRule type="expression" dxfId="192" priority="341">
      <formula>IF($FB9&gt;0,FC9="")</formula>
    </cfRule>
    <cfRule type="expression" dxfId="191" priority="340">
      <formula>IF($FB9="",FC9="")</formula>
    </cfRule>
  </conditionalFormatting>
  <dataValidations count="1">
    <dataValidation allowBlank="1" showInputMessage="1" showErrorMessage="1" errorTitle="กรอกผิด" error="กรอกผิด" sqref="B10" xr:uid="{00000000-0002-0000-0000-000000000000}"/>
  </dataValidations>
  <pageMargins left="0.7" right="0.7" top="0.75" bottom="0.75" header="0.3" footer="0.3"/>
  <pageSetup paperSize="9" orientation="portrait" r:id="rId1"/>
  <ignoredErrors>
    <ignoredError sqref="B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DE24"/>
  <sheetViews>
    <sheetView zoomScale="45" zoomScaleNormal="45" workbookViewId="0">
      <pane xSplit="1" ySplit="8" topLeftCell="BV9" activePane="bottomRight" state="frozen"/>
      <selection pane="topRight" activeCell="B1" sqref="B1"/>
      <selection pane="bottomLeft" activeCell="A9" sqref="A9"/>
      <selection pane="bottomRight" activeCell="BY10" sqref="BY10"/>
    </sheetView>
  </sheetViews>
  <sheetFormatPr defaultRowHeight="14.25" x14ac:dyDescent="0.2"/>
  <cols>
    <col min="1" max="1" width="13.125" customWidth="1"/>
    <col min="2" max="5" width="7.625" customWidth="1"/>
    <col min="6" max="6" width="12" customWidth="1"/>
    <col min="8" max="8" width="18.375" customWidth="1"/>
    <col min="9" max="9" width="30.625" customWidth="1"/>
    <col min="10" max="10" width="18.375" customWidth="1"/>
    <col min="11" max="11" width="31.75" customWidth="1"/>
    <col min="12" max="12" width="18.375" customWidth="1"/>
    <col min="13" max="14" width="21.625" customWidth="1"/>
    <col min="15" max="15" width="12.125" customWidth="1"/>
    <col min="16" max="16" width="29.125" customWidth="1"/>
    <col min="17" max="22" width="14.625" customWidth="1"/>
    <col min="23" max="23" width="29.125" customWidth="1"/>
    <col min="24" max="24" width="14.625" customWidth="1"/>
    <col min="25" max="25" width="29.125" customWidth="1"/>
    <col min="26" max="30" width="22" customWidth="1"/>
    <col min="31" max="31" width="29.125" customWidth="1"/>
    <col min="32" max="32" width="11.25" customWidth="1"/>
    <col min="33" max="33" width="50.375" customWidth="1"/>
    <col min="34" max="34" width="11.25" customWidth="1"/>
    <col min="35" max="35" width="29.125" customWidth="1"/>
    <col min="36" max="36" width="11.25" customWidth="1"/>
    <col min="37" max="37" width="29.125" customWidth="1"/>
    <col min="38" max="38" width="11.25" customWidth="1"/>
    <col min="39" max="39" width="29.125" customWidth="1"/>
    <col min="40" max="40" width="11.25" customWidth="1"/>
    <col min="41" max="41" width="29.125" customWidth="1"/>
    <col min="42" max="46" width="9.625" customWidth="1"/>
    <col min="47" max="47" width="21.625" customWidth="1"/>
    <col min="48" max="48" width="17.625" customWidth="1"/>
    <col min="49" max="50" width="29.125" customWidth="1"/>
    <col min="51" max="51" width="19.625" customWidth="1"/>
    <col min="52" max="52" width="29.125" customWidth="1"/>
    <col min="53" max="53" width="19.625" customWidth="1"/>
    <col min="54" max="54" width="29.125" customWidth="1"/>
    <col min="55" max="55" width="19.625" customWidth="1"/>
    <col min="56" max="56" width="29.125" customWidth="1"/>
    <col min="57" max="57" width="19.625" customWidth="1"/>
    <col min="58" max="58" width="29.125" customWidth="1"/>
    <col min="59" max="59" width="19.625" customWidth="1"/>
    <col min="60" max="60" width="29.125" customWidth="1"/>
    <col min="61" max="65" width="9" customWidth="1"/>
    <col min="66" max="66" width="29.125" customWidth="1"/>
    <col min="67" max="70" width="9" customWidth="1"/>
    <col min="71" max="71" width="29.125" customWidth="1"/>
    <col min="72" max="73" width="20.625" customWidth="1"/>
    <col min="74" max="77" width="29.125" customWidth="1"/>
    <col min="78" max="79" width="21.875" customWidth="1"/>
    <col min="80" max="80" width="10.125" customWidth="1"/>
    <col min="81" max="84" width="21.875" customWidth="1"/>
    <col min="85" max="85" width="21.625" customWidth="1"/>
    <col min="86" max="86" width="19.375" customWidth="1"/>
    <col min="87" max="87" width="22.125" customWidth="1"/>
    <col min="88" max="97" width="20.375" customWidth="1"/>
    <col min="98" max="98" width="22.125" customWidth="1"/>
    <col min="99" max="106" width="19.375" customWidth="1"/>
    <col min="107" max="107" width="29.125" customWidth="1"/>
    <col min="108" max="109" width="19.375" customWidth="1"/>
  </cols>
  <sheetData>
    <row r="1" spans="1:109" ht="39.950000000000003" customHeight="1" thickBot="1" x14ac:dyDescent="0.25">
      <c r="A1" s="303" t="s">
        <v>148</v>
      </c>
    </row>
    <row r="2" spans="1:109" s="357" customFormat="1" ht="39" customHeight="1" x14ac:dyDescent="0.2">
      <c r="A2" s="350" t="s">
        <v>609</v>
      </c>
      <c r="B2" s="340" t="s">
        <v>402</v>
      </c>
      <c r="C2" s="346" t="s">
        <v>406</v>
      </c>
      <c r="D2" s="346" t="s">
        <v>406</v>
      </c>
      <c r="E2" s="346" t="s">
        <v>612</v>
      </c>
      <c r="F2" s="384" t="s">
        <v>613</v>
      </c>
      <c r="G2" s="348" t="s">
        <v>406</v>
      </c>
      <c r="H2" s="354" t="s">
        <v>406</v>
      </c>
      <c r="I2" s="354" t="s">
        <v>406</v>
      </c>
      <c r="J2" s="354" t="s">
        <v>406</v>
      </c>
      <c r="K2" s="354" t="s">
        <v>406</v>
      </c>
      <c r="L2" s="354" t="s">
        <v>406</v>
      </c>
      <c r="M2" s="339" t="s">
        <v>408</v>
      </c>
      <c r="N2" s="344" t="s">
        <v>411</v>
      </c>
      <c r="O2" s="345" t="s">
        <v>406</v>
      </c>
      <c r="P2" s="347" t="s">
        <v>411</v>
      </c>
      <c r="Q2" s="345" t="s">
        <v>612</v>
      </c>
      <c r="R2" s="346" t="s">
        <v>612</v>
      </c>
      <c r="S2" s="346" t="s">
        <v>612</v>
      </c>
      <c r="T2" s="346" t="s">
        <v>612</v>
      </c>
      <c r="U2" s="346" t="s">
        <v>612</v>
      </c>
      <c r="V2" s="346" t="s">
        <v>612</v>
      </c>
      <c r="W2" s="344" t="s">
        <v>411</v>
      </c>
      <c r="X2" s="386" t="s">
        <v>406</v>
      </c>
      <c r="Y2" s="355" t="s">
        <v>411</v>
      </c>
      <c r="Z2" s="345" t="s">
        <v>406</v>
      </c>
      <c r="AA2" s="346" t="s">
        <v>406</v>
      </c>
      <c r="AB2" s="346" t="s">
        <v>406</v>
      </c>
      <c r="AC2" s="346" t="s">
        <v>406</v>
      </c>
      <c r="AD2" s="346" t="s">
        <v>406</v>
      </c>
      <c r="AE2" s="347" t="s">
        <v>408</v>
      </c>
      <c r="AF2" s="348" t="s">
        <v>406</v>
      </c>
      <c r="AG2" s="339" t="s">
        <v>411</v>
      </c>
      <c r="AH2" s="346" t="s">
        <v>406</v>
      </c>
      <c r="AI2" s="339" t="s">
        <v>411</v>
      </c>
      <c r="AJ2" s="346" t="s">
        <v>406</v>
      </c>
      <c r="AK2" s="339" t="s">
        <v>411</v>
      </c>
      <c r="AL2" s="346" t="s">
        <v>406</v>
      </c>
      <c r="AM2" s="339" t="s">
        <v>411</v>
      </c>
      <c r="AN2" s="346" t="s">
        <v>406</v>
      </c>
      <c r="AO2" s="344" t="s">
        <v>411</v>
      </c>
      <c r="AP2" s="345" t="s">
        <v>406</v>
      </c>
      <c r="AQ2" s="346" t="s">
        <v>406</v>
      </c>
      <c r="AR2" s="346" t="s">
        <v>406</v>
      </c>
      <c r="AS2" s="346" t="s">
        <v>406</v>
      </c>
      <c r="AT2" s="346" t="s">
        <v>406</v>
      </c>
      <c r="AU2" s="347" t="s">
        <v>408</v>
      </c>
      <c r="AV2" s="348" t="s">
        <v>612</v>
      </c>
      <c r="AW2" s="339" t="s">
        <v>411</v>
      </c>
      <c r="AX2" s="344" t="s">
        <v>411</v>
      </c>
      <c r="AY2" s="345" t="s">
        <v>612</v>
      </c>
      <c r="AZ2" s="339" t="s">
        <v>411</v>
      </c>
      <c r="BA2" s="346" t="s">
        <v>612</v>
      </c>
      <c r="BB2" s="339" t="s">
        <v>411</v>
      </c>
      <c r="BC2" s="346" t="s">
        <v>612</v>
      </c>
      <c r="BD2" s="339" t="s">
        <v>411</v>
      </c>
      <c r="BE2" s="346" t="s">
        <v>612</v>
      </c>
      <c r="BF2" s="339" t="s">
        <v>411</v>
      </c>
      <c r="BG2" s="346" t="s">
        <v>612</v>
      </c>
      <c r="BH2" s="347" t="s">
        <v>411</v>
      </c>
      <c r="BI2" s="348" t="s">
        <v>406</v>
      </c>
      <c r="BJ2" s="346" t="s">
        <v>406</v>
      </c>
      <c r="BK2" s="346" t="s">
        <v>406</v>
      </c>
      <c r="BL2" s="346" t="s">
        <v>406</v>
      </c>
      <c r="BM2" s="346" t="s">
        <v>406</v>
      </c>
      <c r="BN2" s="339" t="s">
        <v>408</v>
      </c>
      <c r="BO2" s="346" t="s">
        <v>406</v>
      </c>
      <c r="BP2" s="346" t="s">
        <v>406</v>
      </c>
      <c r="BQ2" s="346" t="s">
        <v>406</v>
      </c>
      <c r="BR2" s="346" t="s">
        <v>406</v>
      </c>
      <c r="BS2" s="339" t="s">
        <v>408</v>
      </c>
      <c r="BT2" s="346" t="s">
        <v>406</v>
      </c>
      <c r="BU2" s="346" t="s">
        <v>406</v>
      </c>
      <c r="BV2" s="339" t="s">
        <v>408</v>
      </c>
      <c r="BW2" s="339" t="s">
        <v>408</v>
      </c>
      <c r="BX2" s="356" t="s">
        <v>502</v>
      </c>
      <c r="BY2" s="355" t="s">
        <v>502</v>
      </c>
      <c r="BZ2" s="387" t="s">
        <v>610</v>
      </c>
      <c r="CA2" s="347" t="s">
        <v>610</v>
      </c>
      <c r="CB2" s="388" t="s">
        <v>406</v>
      </c>
      <c r="CC2" s="339" t="s">
        <v>610</v>
      </c>
      <c r="CD2" s="339" t="s">
        <v>610</v>
      </c>
      <c r="CE2" s="339" t="s">
        <v>610</v>
      </c>
      <c r="CF2" s="339" t="s">
        <v>610</v>
      </c>
      <c r="CG2" s="339" t="s">
        <v>408</v>
      </c>
      <c r="CH2" s="344" t="s">
        <v>501</v>
      </c>
      <c r="CI2" s="387" t="s">
        <v>610</v>
      </c>
      <c r="CJ2" s="339" t="s">
        <v>501</v>
      </c>
      <c r="CK2" s="339" t="s">
        <v>501</v>
      </c>
      <c r="CL2" s="339" t="s">
        <v>501</v>
      </c>
      <c r="CM2" s="339" t="s">
        <v>501</v>
      </c>
      <c r="CN2" s="339" t="s">
        <v>501</v>
      </c>
      <c r="CO2" s="339" t="s">
        <v>501</v>
      </c>
      <c r="CP2" s="339" t="s">
        <v>501</v>
      </c>
      <c r="CQ2" s="339" t="s">
        <v>501</v>
      </c>
      <c r="CR2" s="339" t="s">
        <v>501</v>
      </c>
      <c r="CS2" s="339" t="s">
        <v>501</v>
      </c>
      <c r="CT2" s="339" t="s">
        <v>501</v>
      </c>
      <c r="CU2" s="339" t="s">
        <v>501</v>
      </c>
      <c r="CV2" s="339" t="s">
        <v>501</v>
      </c>
      <c r="CW2" s="339" t="s">
        <v>501</v>
      </c>
      <c r="CX2" s="339" t="s">
        <v>501</v>
      </c>
      <c r="CY2" s="339" t="s">
        <v>501</v>
      </c>
      <c r="CZ2" s="339" t="s">
        <v>501</v>
      </c>
      <c r="DA2" s="339" t="s">
        <v>501</v>
      </c>
      <c r="DB2" s="339" t="s">
        <v>501</v>
      </c>
      <c r="DC2" s="339" t="s">
        <v>408</v>
      </c>
      <c r="DD2" s="339" t="s">
        <v>501</v>
      </c>
      <c r="DE2" s="347" t="s">
        <v>501</v>
      </c>
    </row>
    <row r="3" spans="1:109" s="278" customFormat="1" ht="35.1" customHeight="1" x14ac:dyDescent="0.2">
      <c r="A3" s="317" t="s">
        <v>13</v>
      </c>
      <c r="B3" s="571" t="s">
        <v>44</v>
      </c>
      <c r="C3" s="572"/>
      <c r="D3" s="572"/>
      <c r="E3" s="572"/>
      <c r="F3" s="573"/>
      <c r="G3" s="271" t="s">
        <v>261</v>
      </c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7"/>
    </row>
    <row r="4" spans="1:109" s="275" customFormat="1" ht="35.1" customHeight="1" x14ac:dyDescent="0.2">
      <c r="A4" s="314"/>
      <c r="B4" s="304" t="s">
        <v>0</v>
      </c>
      <c r="C4" s="305" t="s">
        <v>1</v>
      </c>
      <c r="D4" s="305" t="s">
        <v>2</v>
      </c>
      <c r="E4" s="305" t="s">
        <v>3</v>
      </c>
      <c r="F4" s="306" t="s">
        <v>4</v>
      </c>
      <c r="G4" s="552" t="s">
        <v>0</v>
      </c>
      <c r="H4" s="552"/>
      <c r="I4" s="552"/>
      <c r="J4" s="552"/>
      <c r="K4" s="552"/>
      <c r="L4" s="552"/>
      <c r="M4" s="552"/>
      <c r="N4" s="552"/>
      <c r="O4" s="550" t="s">
        <v>1</v>
      </c>
      <c r="P4" s="551"/>
      <c r="Q4" s="552" t="s">
        <v>2</v>
      </c>
      <c r="R4" s="552"/>
      <c r="S4" s="552"/>
      <c r="T4" s="552"/>
      <c r="U4" s="552"/>
      <c r="V4" s="552"/>
      <c r="W4" s="552"/>
      <c r="X4" s="273" t="s">
        <v>3</v>
      </c>
      <c r="Y4" s="274" t="s">
        <v>4</v>
      </c>
      <c r="Z4" s="550" t="s">
        <v>5</v>
      </c>
      <c r="AA4" s="552"/>
      <c r="AB4" s="552"/>
      <c r="AC4" s="552"/>
      <c r="AD4" s="552"/>
      <c r="AE4" s="551"/>
      <c r="AF4" s="552" t="s">
        <v>6</v>
      </c>
      <c r="AG4" s="552"/>
      <c r="AH4" s="552"/>
      <c r="AI4" s="552"/>
      <c r="AJ4" s="552"/>
      <c r="AK4" s="552"/>
      <c r="AL4" s="552"/>
      <c r="AM4" s="552"/>
      <c r="AN4" s="552"/>
      <c r="AO4" s="552"/>
      <c r="AP4" s="550" t="s">
        <v>7</v>
      </c>
      <c r="AQ4" s="552"/>
      <c r="AR4" s="552"/>
      <c r="AS4" s="552"/>
      <c r="AT4" s="552"/>
      <c r="AU4" s="551"/>
      <c r="AV4" s="552" t="s">
        <v>8</v>
      </c>
      <c r="AW4" s="552"/>
      <c r="AX4" s="552"/>
      <c r="AY4" s="550" t="s">
        <v>18</v>
      </c>
      <c r="AZ4" s="552"/>
      <c r="BA4" s="552"/>
      <c r="BB4" s="552"/>
      <c r="BC4" s="552"/>
      <c r="BD4" s="552"/>
      <c r="BE4" s="552"/>
      <c r="BF4" s="552"/>
      <c r="BG4" s="552"/>
      <c r="BH4" s="551"/>
      <c r="BI4" s="552" t="s">
        <v>9</v>
      </c>
      <c r="BJ4" s="552"/>
      <c r="BK4" s="552"/>
      <c r="BL4" s="552"/>
      <c r="BM4" s="552"/>
      <c r="BN4" s="552"/>
      <c r="BO4" s="552"/>
      <c r="BP4" s="552"/>
      <c r="BQ4" s="552"/>
      <c r="BR4" s="552"/>
      <c r="BS4" s="552"/>
      <c r="BT4" s="552"/>
      <c r="BU4" s="552"/>
      <c r="BV4" s="552"/>
      <c r="BW4" s="552"/>
      <c r="BX4" s="273" t="s">
        <v>10</v>
      </c>
      <c r="BY4" s="274" t="s">
        <v>11</v>
      </c>
      <c r="BZ4" s="550" t="s">
        <v>12</v>
      </c>
      <c r="CA4" s="551"/>
      <c r="CB4" s="552" t="s">
        <v>21</v>
      </c>
      <c r="CC4" s="552"/>
      <c r="CD4" s="552"/>
      <c r="CE4" s="552"/>
      <c r="CF4" s="552"/>
      <c r="CG4" s="552"/>
      <c r="CH4" s="552"/>
      <c r="CI4" s="514" t="s">
        <v>19</v>
      </c>
      <c r="CJ4" s="497"/>
      <c r="CK4" s="497"/>
      <c r="CL4" s="497"/>
      <c r="CM4" s="497"/>
      <c r="CN4" s="497"/>
      <c r="CO4" s="497"/>
      <c r="CP4" s="497"/>
      <c r="CQ4" s="497"/>
      <c r="CR4" s="497"/>
      <c r="CS4" s="497"/>
      <c r="CT4" s="497"/>
      <c r="CU4" s="497"/>
      <c r="CV4" s="497"/>
      <c r="CW4" s="497"/>
      <c r="CX4" s="497"/>
      <c r="CY4" s="497"/>
      <c r="CZ4" s="497"/>
      <c r="DA4" s="497"/>
      <c r="DB4" s="497"/>
      <c r="DC4" s="498"/>
      <c r="DD4" s="498"/>
      <c r="DE4" s="515"/>
    </row>
    <row r="5" spans="1:109" s="1" customFormat="1" ht="80.25" customHeight="1" x14ac:dyDescent="0.2">
      <c r="A5" s="314"/>
      <c r="B5" s="576" t="s">
        <v>16</v>
      </c>
      <c r="C5" s="579" t="s">
        <v>45</v>
      </c>
      <c r="D5" s="579" t="s">
        <v>15</v>
      </c>
      <c r="E5" s="579" t="s">
        <v>14</v>
      </c>
      <c r="F5" s="582" t="s">
        <v>175</v>
      </c>
      <c r="G5" s="527" t="s">
        <v>546</v>
      </c>
      <c r="H5" s="527"/>
      <c r="I5" s="527"/>
      <c r="J5" s="527"/>
      <c r="K5" s="527"/>
      <c r="L5" s="527"/>
      <c r="M5" s="527"/>
      <c r="N5" s="527"/>
      <c r="O5" s="530" t="s">
        <v>334</v>
      </c>
      <c r="P5" s="531"/>
      <c r="Q5" s="527" t="s">
        <v>254</v>
      </c>
      <c r="R5" s="527"/>
      <c r="S5" s="527"/>
      <c r="T5" s="527"/>
      <c r="U5" s="527"/>
      <c r="V5" s="527"/>
      <c r="W5" s="527"/>
      <c r="X5" s="545" t="s">
        <v>523</v>
      </c>
      <c r="Y5" s="527" t="s">
        <v>524</v>
      </c>
      <c r="Z5" s="534" t="s">
        <v>255</v>
      </c>
      <c r="AA5" s="535"/>
      <c r="AB5" s="535"/>
      <c r="AC5" s="535"/>
      <c r="AD5" s="535"/>
      <c r="AE5" s="536"/>
      <c r="AF5" s="535" t="s">
        <v>256</v>
      </c>
      <c r="AG5" s="535"/>
      <c r="AH5" s="535"/>
      <c r="AI5" s="535"/>
      <c r="AJ5" s="535"/>
      <c r="AK5" s="535"/>
      <c r="AL5" s="535"/>
      <c r="AM5" s="535"/>
      <c r="AN5" s="535"/>
      <c r="AO5" s="535"/>
      <c r="AP5" s="534" t="s">
        <v>384</v>
      </c>
      <c r="AQ5" s="535"/>
      <c r="AR5" s="535"/>
      <c r="AS5" s="535"/>
      <c r="AT5" s="535"/>
      <c r="AU5" s="536"/>
      <c r="AV5" s="559" t="s">
        <v>528</v>
      </c>
      <c r="AW5" s="548" t="s">
        <v>529</v>
      </c>
      <c r="AX5" s="558" t="s">
        <v>530</v>
      </c>
      <c r="AY5" s="534" t="s">
        <v>557</v>
      </c>
      <c r="AZ5" s="535"/>
      <c r="BA5" s="535"/>
      <c r="BB5" s="535"/>
      <c r="BC5" s="535"/>
      <c r="BD5" s="535"/>
      <c r="BE5" s="535"/>
      <c r="BF5" s="535"/>
      <c r="BG5" s="535"/>
      <c r="BH5" s="536"/>
      <c r="BI5" s="535" t="s">
        <v>534</v>
      </c>
      <c r="BJ5" s="535"/>
      <c r="BK5" s="535"/>
      <c r="BL5" s="535"/>
      <c r="BM5" s="535"/>
      <c r="BN5" s="535"/>
      <c r="BO5" s="535"/>
      <c r="BP5" s="535"/>
      <c r="BQ5" s="535"/>
      <c r="BR5" s="535"/>
      <c r="BS5" s="535"/>
      <c r="BT5" s="535"/>
      <c r="BU5" s="535"/>
      <c r="BV5" s="535"/>
      <c r="BW5" s="535"/>
      <c r="BX5" s="568" t="s">
        <v>343</v>
      </c>
      <c r="BY5" s="527" t="s">
        <v>535</v>
      </c>
      <c r="BZ5" s="534" t="s">
        <v>536</v>
      </c>
      <c r="CA5" s="536"/>
      <c r="CB5" s="539" t="s">
        <v>558</v>
      </c>
      <c r="CC5" s="539"/>
      <c r="CD5" s="539"/>
      <c r="CE5" s="539"/>
      <c r="CF5" s="539"/>
      <c r="CG5" s="539"/>
      <c r="CH5" s="539"/>
      <c r="CI5" s="525" t="s">
        <v>559</v>
      </c>
      <c r="CJ5" s="501"/>
      <c r="CK5" s="501"/>
      <c r="CL5" s="501"/>
      <c r="CM5" s="501"/>
      <c r="CN5" s="501"/>
      <c r="CO5" s="501"/>
      <c r="CP5" s="501"/>
      <c r="CQ5" s="501"/>
      <c r="CR5" s="501"/>
      <c r="CS5" s="501"/>
      <c r="CT5" s="501"/>
      <c r="CU5" s="501"/>
      <c r="CV5" s="501"/>
      <c r="CW5" s="501"/>
      <c r="CX5" s="501"/>
      <c r="CY5" s="501"/>
      <c r="CZ5" s="501"/>
      <c r="DA5" s="501"/>
      <c r="DB5" s="501"/>
      <c r="DC5" s="501"/>
      <c r="DD5" s="501"/>
      <c r="DE5" s="526"/>
    </row>
    <row r="6" spans="1:109" s="1" customFormat="1" ht="39.75" customHeight="1" x14ac:dyDescent="0.2">
      <c r="A6" s="314"/>
      <c r="B6" s="577"/>
      <c r="C6" s="580"/>
      <c r="D6" s="580"/>
      <c r="E6" s="580"/>
      <c r="F6" s="583"/>
      <c r="G6" s="500"/>
      <c r="H6" s="500"/>
      <c r="I6" s="500"/>
      <c r="J6" s="500"/>
      <c r="K6" s="500"/>
      <c r="L6" s="500"/>
      <c r="M6" s="500"/>
      <c r="N6" s="500"/>
      <c r="O6" s="532"/>
      <c r="P6" s="533"/>
      <c r="Q6" s="500"/>
      <c r="R6" s="500"/>
      <c r="S6" s="500"/>
      <c r="T6" s="500"/>
      <c r="U6" s="500"/>
      <c r="V6" s="500"/>
      <c r="W6" s="500"/>
      <c r="X6" s="546"/>
      <c r="Y6" s="528"/>
      <c r="Z6" s="537"/>
      <c r="AA6" s="507"/>
      <c r="AB6" s="507"/>
      <c r="AC6" s="507"/>
      <c r="AD6" s="507"/>
      <c r="AE6" s="538"/>
      <c r="AF6" s="507"/>
      <c r="AG6" s="507"/>
      <c r="AH6" s="507"/>
      <c r="AI6" s="507"/>
      <c r="AJ6" s="507"/>
      <c r="AK6" s="507"/>
      <c r="AL6" s="507"/>
      <c r="AM6" s="507"/>
      <c r="AN6" s="507"/>
      <c r="AO6" s="507"/>
      <c r="AP6" s="537"/>
      <c r="AQ6" s="507"/>
      <c r="AR6" s="507"/>
      <c r="AS6" s="507"/>
      <c r="AT6" s="507"/>
      <c r="AU6" s="538"/>
      <c r="AV6" s="562"/>
      <c r="AW6" s="587"/>
      <c r="AX6" s="564"/>
      <c r="AY6" s="537"/>
      <c r="AZ6" s="507"/>
      <c r="BA6" s="507"/>
      <c r="BB6" s="507"/>
      <c r="BC6" s="507"/>
      <c r="BD6" s="507"/>
      <c r="BE6" s="507"/>
      <c r="BF6" s="507"/>
      <c r="BG6" s="507"/>
      <c r="BH6" s="538"/>
      <c r="BI6" s="507"/>
      <c r="BJ6" s="507"/>
      <c r="BK6" s="507"/>
      <c r="BL6" s="507"/>
      <c r="BM6" s="507"/>
      <c r="BN6" s="507"/>
      <c r="BO6" s="507"/>
      <c r="BP6" s="507"/>
      <c r="BQ6" s="507"/>
      <c r="BR6" s="507"/>
      <c r="BS6" s="507"/>
      <c r="BT6" s="507"/>
      <c r="BU6" s="507"/>
      <c r="BV6" s="507"/>
      <c r="BW6" s="507"/>
      <c r="BX6" s="569"/>
      <c r="BY6" s="528"/>
      <c r="BZ6" s="585"/>
      <c r="CA6" s="586"/>
      <c r="CB6" s="540"/>
      <c r="CC6" s="540"/>
      <c r="CD6" s="540"/>
      <c r="CE6" s="540"/>
      <c r="CF6" s="540"/>
      <c r="CG6" s="540"/>
      <c r="CH6" s="540"/>
      <c r="CI6" s="525" t="s">
        <v>542</v>
      </c>
      <c r="CJ6" s="501"/>
      <c r="CK6" s="501"/>
      <c r="CL6" s="501"/>
      <c r="CM6" s="501"/>
      <c r="CN6" s="501"/>
      <c r="CO6" s="501"/>
      <c r="CP6" s="501"/>
      <c r="CQ6" s="501"/>
      <c r="CR6" s="501"/>
      <c r="CS6" s="465"/>
      <c r="CT6" s="469" t="s">
        <v>563</v>
      </c>
      <c r="CU6" s="501"/>
      <c r="CV6" s="501"/>
      <c r="CW6" s="501"/>
      <c r="CX6" s="501"/>
      <c r="CY6" s="501"/>
      <c r="CZ6" s="501"/>
      <c r="DA6" s="501"/>
      <c r="DB6" s="501"/>
      <c r="DC6" s="501"/>
      <c r="DD6" s="501"/>
      <c r="DE6" s="526"/>
    </row>
    <row r="7" spans="1:109" s="2" customFormat="1" ht="124.5" customHeight="1" x14ac:dyDescent="0.2">
      <c r="A7" s="314"/>
      <c r="B7" s="577"/>
      <c r="C7" s="580"/>
      <c r="D7" s="580"/>
      <c r="E7" s="580"/>
      <c r="F7" s="583"/>
      <c r="G7" s="560" t="s">
        <v>212</v>
      </c>
      <c r="H7" s="574" t="s">
        <v>518</v>
      </c>
      <c r="I7" s="574" t="s">
        <v>519</v>
      </c>
      <c r="J7" s="574" t="s">
        <v>223</v>
      </c>
      <c r="K7" s="574" t="s">
        <v>225</v>
      </c>
      <c r="L7" s="574" t="s">
        <v>520</v>
      </c>
      <c r="M7" s="574" t="s">
        <v>413</v>
      </c>
      <c r="N7" s="541" t="s">
        <v>330</v>
      </c>
      <c r="O7" s="556" t="s">
        <v>260</v>
      </c>
      <c r="P7" s="554" t="s">
        <v>292</v>
      </c>
      <c r="Q7" s="560" t="s">
        <v>130</v>
      </c>
      <c r="R7" s="574" t="s">
        <v>131</v>
      </c>
      <c r="S7" s="574" t="s">
        <v>333</v>
      </c>
      <c r="T7" s="574" t="s">
        <v>572</v>
      </c>
      <c r="U7" s="574" t="s">
        <v>521</v>
      </c>
      <c r="V7" s="574" t="s">
        <v>522</v>
      </c>
      <c r="W7" s="541" t="s">
        <v>331</v>
      </c>
      <c r="X7" s="546"/>
      <c r="Y7" s="528"/>
      <c r="Z7" s="543" t="s">
        <v>573</v>
      </c>
      <c r="AA7" s="548" t="s">
        <v>574</v>
      </c>
      <c r="AB7" s="548" t="s">
        <v>525</v>
      </c>
      <c r="AC7" s="548" t="s">
        <v>526</v>
      </c>
      <c r="AD7" s="548" t="s">
        <v>527</v>
      </c>
      <c r="AE7" s="566" t="s">
        <v>425</v>
      </c>
      <c r="AF7" s="534" t="s">
        <v>135</v>
      </c>
      <c r="AG7" s="559"/>
      <c r="AH7" s="558" t="s">
        <v>137</v>
      </c>
      <c r="AI7" s="559"/>
      <c r="AJ7" s="558" t="s">
        <v>592</v>
      </c>
      <c r="AK7" s="559"/>
      <c r="AL7" s="558" t="s">
        <v>342</v>
      </c>
      <c r="AM7" s="559"/>
      <c r="AN7" s="558" t="s">
        <v>139</v>
      </c>
      <c r="AO7" s="536"/>
      <c r="AP7" s="543" t="s">
        <v>140</v>
      </c>
      <c r="AQ7" s="548" t="s">
        <v>575</v>
      </c>
      <c r="AR7" s="548" t="s">
        <v>141</v>
      </c>
      <c r="AS7" s="548" t="s">
        <v>576</v>
      </c>
      <c r="AT7" s="548" t="s">
        <v>143</v>
      </c>
      <c r="AU7" s="566" t="s">
        <v>409</v>
      </c>
      <c r="AV7" s="562"/>
      <c r="AW7" s="587"/>
      <c r="AX7" s="564"/>
      <c r="AY7" s="543" t="s">
        <v>577</v>
      </c>
      <c r="AZ7" s="548" t="s">
        <v>531</v>
      </c>
      <c r="BA7" s="548" t="s">
        <v>532</v>
      </c>
      <c r="BB7" s="548" t="s">
        <v>531</v>
      </c>
      <c r="BC7" s="548" t="s">
        <v>246</v>
      </c>
      <c r="BD7" s="548" t="s">
        <v>531</v>
      </c>
      <c r="BE7" s="548" t="s">
        <v>533</v>
      </c>
      <c r="BF7" s="548" t="s">
        <v>531</v>
      </c>
      <c r="BG7" s="559" t="s">
        <v>578</v>
      </c>
      <c r="BH7" s="566" t="s">
        <v>531</v>
      </c>
      <c r="BI7" s="508" t="s">
        <v>144</v>
      </c>
      <c r="BJ7" s="508"/>
      <c r="BK7" s="508"/>
      <c r="BL7" s="508"/>
      <c r="BM7" s="508"/>
      <c r="BN7" s="476"/>
      <c r="BO7" s="478" t="s">
        <v>145</v>
      </c>
      <c r="BP7" s="508"/>
      <c r="BQ7" s="508"/>
      <c r="BR7" s="508"/>
      <c r="BS7" s="476"/>
      <c r="BT7" s="478" t="s">
        <v>146</v>
      </c>
      <c r="BU7" s="508"/>
      <c r="BV7" s="476"/>
      <c r="BW7" s="558" t="s">
        <v>410</v>
      </c>
      <c r="BX7" s="569"/>
      <c r="BY7" s="528"/>
      <c r="BZ7" s="537"/>
      <c r="CA7" s="538"/>
      <c r="CB7" s="559" t="s">
        <v>218</v>
      </c>
      <c r="CC7" s="478" t="s">
        <v>540</v>
      </c>
      <c r="CD7" s="508"/>
      <c r="CE7" s="508"/>
      <c r="CF7" s="476"/>
      <c r="CG7" s="508" t="s">
        <v>420</v>
      </c>
      <c r="CH7" s="508"/>
      <c r="CI7" s="481" t="s">
        <v>263</v>
      </c>
      <c r="CJ7" s="477" t="s">
        <v>264</v>
      </c>
      <c r="CK7" s="477"/>
      <c r="CL7" s="477" t="s">
        <v>544</v>
      </c>
      <c r="CM7" s="477"/>
      <c r="CN7" s="477" t="s">
        <v>545</v>
      </c>
      <c r="CO7" s="477"/>
      <c r="CP7" s="477" t="s">
        <v>231</v>
      </c>
      <c r="CQ7" s="477"/>
      <c r="CR7" s="477" t="s">
        <v>232</v>
      </c>
      <c r="CS7" s="477"/>
      <c r="CT7" s="477" t="s">
        <v>564</v>
      </c>
      <c r="CU7" s="477" t="s">
        <v>238</v>
      </c>
      <c r="CV7" s="477"/>
      <c r="CW7" s="477" t="s">
        <v>233</v>
      </c>
      <c r="CX7" s="477"/>
      <c r="CY7" s="477" t="s">
        <v>237</v>
      </c>
      <c r="CZ7" s="477"/>
      <c r="DA7" s="477" t="s">
        <v>234</v>
      </c>
      <c r="DB7" s="477"/>
      <c r="DC7" s="478" t="s">
        <v>421</v>
      </c>
      <c r="DD7" s="508"/>
      <c r="DE7" s="553"/>
    </row>
    <row r="8" spans="1:109" s="3" customFormat="1" ht="154.5" customHeight="1" thickBot="1" x14ac:dyDescent="0.25">
      <c r="A8" s="315"/>
      <c r="B8" s="578"/>
      <c r="C8" s="581"/>
      <c r="D8" s="581"/>
      <c r="E8" s="581"/>
      <c r="F8" s="584"/>
      <c r="G8" s="561"/>
      <c r="H8" s="575"/>
      <c r="I8" s="575"/>
      <c r="J8" s="575"/>
      <c r="K8" s="575"/>
      <c r="L8" s="575"/>
      <c r="M8" s="575"/>
      <c r="N8" s="542"/>
      <c r="O8" s="557"/>
      <c r="P8" s="555"/>
      <c r="Q8" s="561"/>
      <c r="R8" s="575"/>
      <c r="S8" s="575"/>
      <c r="T8" s="575"/>
      <c r="U8" s="575"/>
      <c r="V8" s="575"/>
      <c r="W8" s="542"/>
      <c r="X8" s="547"/>
      <c r="Y8" s="529"/>
      <c r="Z8" s="544"/>
      <c r="AA8" s="549"/>
      <c r="AB8" s="549"/>
      <c r="AC8" s="549"/>
      <c r="AD8" s="549"/>
      <c r="AE8" s="567"/>
      <c r="AF8" s="264" t="s">
        <v>257</v>
      </c>
      <c r="AG8" s="226" t="s">
        <v>341</v>
      </c>
      <c r="AH8" s="78" t="s">
        <v>257</v>
      </c>
      <c r="AI8" s="226" t="s">
        <v>341</v>
      </c>
      <c r="AJ8" s="78" t="s">
        <v>257</v>
      </c>
      <c r="AK8" s="226" t="s">
        <v>341</v>
      </c>
      <c r="AL8" s="78" t="s">
        <v>257</v>
      </c>
      <c r="AM8" s="71" t="s">
        <v>341</v>
      </c>
      <c r="AN8" s="226" t="s">
        <v>257</v>
      </c>
      <c r="AO8" s="71" t="s">
        <v>341</v>
      </c>
      <c r="AP8" s="544"/>
      <c r="AQ8" s="549"/>
      <c r="AR8" s="549"/>
      <c r="AS8" s="565"/>
      <c r="AT8" s="549"/>
      <c r="AU8" s="567"/>
      <c r="AV8" s="563"/>
      <c r="AW8" s="549"/>
      <c r="AX8" s="565"/>
      <c r="AY8" s="544"/>
      <c r="AZ8" s="549"/>
      <c r="BA8" s="549"/>
      <c r="BB8" s="549"/>
      <c r="BC8" s="549"/>
      <c r="BD8" s="549"/>
      <c r="BE8" s="549"/>
      <c r="BF8" s="549"/>
      <c r="BG8" s="563"/>
      <c r="BH8" s="567"/>
      <c r="BI8" s="224" t="s">
        <v>579</v>
      </c>
      <c r="BJ8" s="224" t="s">
        <v>580</v>
      </c>
      <c r="BK8" s="224" t="s">
        <v>581</v>
      </c>
      <c r="BL8" s="224" t="s">
        <v>392</v>
      </c>
      <c r="BM8" s="223" t="s">
        <v>393</v>
      </c>
      <c r="BN8" s="223" t="s">
        <v>422</v>
      </c>
      <c r="BO8" s="223" t="s">
        <v>394</v>
      </c>
      <c r="BP8" s="223" t="s">
        <v>395</v>
      </c>
      <c r="BQ8" s="223" t="s">
        <v>582</v>
      </c>
      <c r="BR8" s="223" t="s">
        <v>583</v>
      </c>
      <c r="BS8" s="223" t="s">
        <v>423</v>
      </c>
      <c r="BT8" s="223" t="s">
        <v>584</v>
      </c>
      <c r="BU8" s="223" t="s">
        <v>585</v>
      </c>
      <c r="BV8" s="223" t="s">
        <v>424</v>
      </c>
      <c r="BW8" s="565"/>
      <c r="BX8" s="570"/>
      <c r="BY8" s="529"/>
      <c r="BZ8" s="225" t="s">
        <v>438</v>
      </c>
      <c r="CA8" s="66" t="s">
        <v>259</v>
      </c>
      <c r="CB8" s="563"/>
      <c r="CC8" s="226" t="s">
        <v>346</v>
      </c>
      <c r="CD8" s="226" t="s">
        <v>537</v>
      </c>
      <c r="CE8" s="226" t="s">
        <v>538</v>
      </c>
      <c r="CF8" s="226" t="s">
        <v>539</v>
      </c>
      <c r="CG8" s="71" t="s">
        <v>541</v>
      </c>
      <c r="CH8" s="71" t="s">
        <v>604</v>
      </c>
      <c r="CI8" s="503"/>
      <c r="CJ8" s="65" t="s">
        <v>439</v>
      </c>
      <c r="CK8" s="65" t="s">
        <v>543</v>
      </c>
      <c r="CL8" s="65" t="s">
        <v>439</v>
      </c>
      <c r="CM8" s="65" t="s">
        <v>543</v>
      </c>
      <c r="CN8" s="65" t="s">
        <v>439</v>
      </c>
      <c r="CO8" s="65" t="s">
        <v>543</v>
      </c>
      <c r="CP8" s="65" t="s">
        <v>439</v>
      </c>
      <c r="CQ8" s="65" t="s">
        <v>543</v>
      </c>
      <c r="CR8" s="65" t="s">
        <v>439</v>
      </c>
      <c r="CS8" s="65" t="s">
        <v>543</v>
      </c>
      <c r="CT8" s="495"/>
      <c r="CU8" s="65" t="s">
        <v>440</v>
      </c>
      <c r="CV8" s="65" t="s">
        <v>441</v>
      </c>
      <c r="CW8" s="65" t="s">
        <v>440</v>
      </c>
      <c r="CX8" s="65" t="s">
        <v>441</v>
      </c>
      <c r="CY8" s="65" t="s">
        <v>440</v>
      </c>
      <c r="CZ8" s="65" t="s">
        <v>441</v>
      </c>
      <c r="DA8" s="65" t="s">
        <v>440</v>
      </c>
      <c r="DB8" s="65" t="s">
        <v>441</v>
      </c>
      <c r="DC8" s="72" t="s">
        <v>426</v>
      </c>
      <c r="DD8" s="72" t="s">
        <v>440</v>
      </c>
      <c r="DE8" s="66" t="s">
        <v>441</v>
      </c>
    </row>
    <row r="9" spans="1:109" s="77" customFormat="1" ht="63" x14ac:dyDescent="0.35">
      <c r="A9" s="259">
        <v>1</v>
      </c>
      <c r="B9" s="390">
        <v>70</v>
      </c>
      <c r="C9" s="396">
        <v>1</v>
      </c>
      <c r="D9" s="396">
        <v>2</v>
      </c>
      <c r="E9" s="391">
        <v>5</v>
      </c>
      <c r="F9" s="392">
        <v>2</v>
      </c>
      <c r="G9" s="409">
        <v>1</v>
      </c>
      <c r="H9" s="396">
        <v>2</v>
      </c>
      <c r="I9" s="396">
        <v>2</v>
      </c>
      <c r="J9" s="396">
        <v>1</v>
      </c>
      <c r="K9" s="396">
        <v>1</v>
      </c>
      <c r="L9" s="396">
        <v>2</v>
      </c>
      <c r="M9" s="396">
        <v>0</v>
      </c>
      <c r="N9" s="410"/>
      <c r="O9" s="390">
        <v>1</v>
      </c>
      <c r="P9" s="411"/>
      <c r="Q9" s="409">
        <v>4</v>
      </c>
      <c r="R9" s="396">
        <v>4</v>
      </c>
      <c r="S9" s="396">
        <v>4</v>
      </c>
      <c r="T9" s="396">
        <v>4</v>
      </c>
      <c r="U9" s="396">
        <v>4</v>
      </c>
      <c r="V9" s="396">
        <v>4</v>
      </c>
      <c r="W9" s="410" t="s">
        <v>631</v>
      </c>
      <c r="X9" s="412">
        <v>2</v>
      </c>
      <c r="Y9" s="413"/>
      <c r="Z9" s="390">
        <v>1</v>
      </c>
      <c r="AA9" s="396">
        <v>2</v>
      </c>
      <c r="AB9" s="396">
        <v>1</v>
      </c>
      <c r="AC9" s="396">
        <v>2</v>
      </c>
      <c r="AD9" s="396">
        <v>1</v>
      </c>
      <c r="AE9" s="414">
        <v>0</v>
      </c>
      <c r="AF9" s="409">
        <v>1</v>
      </c>
      <c r="AG9" s="396"/>
      <c r="AH9" s="396">
        <v>1</v>
      </c>
      <c r="AI9" s="396"/>
      <c r="AJ9" s="396">
        <v>1</v>
      </c>
      <c r="AK9" s="396"/>
      <c r="AL9" s="396">
        <v>2</v>
      </c>
      <c r="AM9" s="396" t="s">
        <v>632</v>
      </c>
      <c r="AN9" s="396">
        <v>1</v>
      </c>
      <c r="AO9" s="410"/>
      <c r="AP9" s="390">
        <v>1</v>
      </c>
      <c r="AQ9" s="396">
        <v>1</v>
      </c>
      <c r="AR9" s="396">
        <v>1</v>
      </c>
      <c r="AS9" s="396">
        <v>1</v>
      </c>
      <c r="AT9" s="396">
        <v>2</v>
      </c>
      <c r="AU9" s="411">
        <v>0</v>
      </c>
      <c r="AV9" s="409">
        <v>3</v>
      </c>
      <c r="AW9" s="396"/>
      <c r="AX9" s="410" t="s">
        <v>633</v>
      </c>
      <c r="AY9" s="390">
        <v>4</v>
      </c>
      <c r="AZ9" s="396"/>
      <c r="BA9" s="396">
        <v>4</v>
      </c>
      <c r="BB9" s="396"/>
      <c r="BC9" s="396">
        <v>4</v>
      </c>
      <c r="BD9" s="396"/>
      <c r="BE9" s="396">
        <v>4</v>
      </c>
      <c r="BF9" s="396"/>
      <c r="BG9" s="396">
        <v>5</v>
      </c>
      <c r="BH9" s="411"/>
      <c r="BI9" s="409">
        <v>2</v>
      </c>
      <c r="BJ9" s="396">
        <v>1</v>
      </c>
      <c r="BK9" s="396">
        <v>2</v>
      </c>
      <c r="BL9" s="396">
        <v>1</v>
      </c>
      <c r="BM9" s="396">
        <v>2</v>
      </c>
      <c r="BN9" s="396" t="s">
        <v>634</v>
      </c>
      <c r="BO9" s="396">
        <v>2</v>
      </c>
      <c r="BP9" s="396">
        <v>1</v>
      </c>
      <c r="BQ9" s="396">
        <v>2</v>
      </c>
      <c r="BR9" s="396">
        <v>2</v>
      </c>
      <c r="BS9" s="396" t="s">
        <v>635</v>
      </c>
      <c r="BT9" s="396">
        <v>1</v>
      </c>
      <c r="BU9" s="396">
        <v>1</v>
      </c>
      <c r="BV9" s="396">
        <v>0</v>
      </c>
      <c r="BW9" s="410">
        <v>0</v>
      </c>
      <c r="BX9" s="412" t="s">
        <v>636</v>
      </c>
      <c r="BY9" s="413" t="s">
        <v>648</v>
      </c>
      <c r="BZ9" s="459">
        <v>36</v>
      </c>
      <c r="CA9" s="460">
        <v>3845</v>
      </c>
      <c r="CB9" s="415">
        <v>2</v>
      </c>
      <c r="CC9" s="396"/>
      <c r="CD9" s="396"/>
      <c r="CE9" s="396"/>
      <c r="CF9" s="396"/>
      <c r="CG9" s="396"/>
      <c r="CH9" s="410"/>
      <c r="CI9" s="459">
        <v>36</v>
      </c>
      <c r="CJ9" s="461">
        <v>36</v>
      </c>
      <c r="CK9" s="416">
        <v>0</v>
      </c>
      <c r="CL9" s="461">
        <v>36</v>
      </c>
      <c r="CM9" s="416">
        <v>0</v>
      </c>
      <c r="CN9" s="461">
        <v>36</v>
      </c>
      <c r="CO9" s="416">
        <v>0</v>
      </c>
      <c r="CP9" s="461">
        <v>36</v>
      </c>
      <c r="CQ9" s="416">
        <v>0</v>
      </c>
      <c r="CR9" s="461">
        <v>36</v>
      </c>
      <c r="CS9" s="416">
        <v>0</v>
      </c>
      <c r="CT9" s="461">
        <v>9</v>
      </c>
      <c r="CU9" s="416">
        <v>0</v>
      </c>
      <c r="CV9" s="461">
        <v>9</v>
      </c>
      <c r="CW9" s="416">
        <v>0</v>
      </c>
      <c r="CX9" s="461">
        <v>9</v>
      </c>
      <c r="CY9" s="416">
        <v>0</v>
      </c>
      <c r="CZ9" s="461">
        <v>9</v>
      </c>
      <c r="DA9" s="416">
        <v>0</v>
      </c>
      <c r="DB9" s="461">
        <v>9</v>
      </c>
      <c r="DC9" s="416">
        <v>0</v>
      </c>
      <c r="DD9" s="416"/>
      <c r="DE9" s="417"/>
    </row>
    <row r="10" spans="1:109" s="77" customFormat="1" ht="84.75" thickBot="1" x14ac:dyDescent="0.4">
      <c r="A10" s="259">
        <v>2</v>
      </c>
      <c r="B10" s="390">
        <v>70</v>
      </c>
      <c r="C10" s="396">
        <v>2</v>
      </c>
      <c r="D10" s="396">
        <v>1</v>
      </c>
      <c r="E10" s="391">
        <v>5</v>
      </c>
      <c r="F10" s="392">
        <v>2</v>
      </c>
      <c r="G10" s="409">
        <v>1</v>
      </c>
      <c r="H10" s="396">
        <v>2</v>
      </c>
      <c r="I10" s="396">
        <v>2</v>
      </c>
      <c r="J10" s="396">
        <v>1</v>
      </c>
      <c r="K10" s="396">
        <v>1</v>
      </c>
      <c r="L10" s="396">
        <v>2</v>
      </c>
      <c r="M10" s="396">
        <v>0</v>
      </c>
      <c r="N10" s="410"/>
      <c r="O10" s="390">
        <v>2</v>
      </c>
      <c r="P10" s="411" t="s">
        <v>623</v>
      </c>
      <c r="Q10" s="409">
        <v>4</v>
      </c>
      <c r="R10" s="396">
        <v>1</v>
      </c>
      <c r="S10" s="396">
        <v>2</v>
      </c>
      <c r="T10" s="396">
        <v>2</v>
      </c>
      <c r="U10" s="396">
        <v>4</v>
      </c>
      <c r="V10" s="396">
        <v>3</v>
      </c>
      <c r="W10" s="410" t="s">
        <v>624</v>
      </c>
      <c r="X10" s="412">
        <v>2</v>
      </c>
      <c r="Y10" s="413"/>
      <c r="Z10" s="390">
        <v>1</v>
      </c>
      <c r="AA10" s="396">
        <v>1</v>
      </c>
      <c r="AB10" s="396">
        <v>1</v>
      </c>
      <c r="AC10" s="396">
        <v>2</v>
      </c>
      <c r="AD10" s="396">
        <v>2</v>
      </c>
      <c r="AE10" s="414">
        <v>0</v>
      </c>
      <c r="AF10" s="409">
        <v>1</v>
      </c>
      <c r="AG10" s="396"/>
      <c r="AH10" s="396">
        <v>1</v>
      </c>
      <c r="AI10" s="396"/>
      <c r="AJ10" s="396">
        <v>1</v>
      </c>
      <c r="AK10" s="396"/>
      <c r="AL10" s="396">
        <v>1</v>
      </c>
      <c r="AM10" s="396"/>
      <c r="AN10" s="396">
        <v>1</v>
      </c>
      <c r="AO10" s="410"/>
      <c r="AP10" s="390">
        <v>1</v>
      </c>
      <c r="AQ10" s="396">
        <v>1</v>
      </c>
      <c r="AR10" s="396">
        <v>2</v>
      </c>
      <c r="AS10" s="396">
        <v>2</v>
      </c>
      <c r="AT10" s="396">
        <v>2</v>
      </c>
      <c r="AU10" s="411">
        <v>0</v>
      </c>
      <c r="AV10" s="409">
        <v>3</v>
      </c>
      <c r="AW10" s="396"/>
      <c r="AX10" s="410" t="s">
        <v>621</v>
      </c>
      <c r="AY10" s="390">
        <v>4</v>
      </c>
      <c r="AZ10" s="396"/>
      <c r="BA10" s="396">
        <v>4</v>
      </c>
      <c r="BB10" s="396"/>
      <c r="BC10" s="396">
        <v>4</v>
      </c>
      <c r="BD10" s="396"/>
      <c r="BE10" s="396">
        <v>4</v>
      </c>
      <c r="BF10" s="396"/>
      <c r="BG10" s="396">
        <v>4</v>
      </c>
      <c r="BH10" s="411"/>
      <c r="BI10" s="409">
        <v>1</v>
      </c>
      <c r="BJ10" s="396">
        <v>2</v>
      </c>
      <c r="BK10" s="396">
        <v>2</v>
      </c>
      <c r="BL10" s="396">
        <v>2</v>
      </c>
      <c r="BM10" s="396">
        <v>2</v>
      </c>
      <c r="BN10" s="396">
        <v>0</v>
      </c>
      <c r="BO10" s="396">
        <v>1</v>
      </c>
      <c r="BP10" s="396">
        <v>1</v>
      </c>
      <c r="BQ10" s="396">
        <v>1</v>
      </c>
      <c r="BR10" s="396">
        <v>1</v>
      </c>
      <c r="BS10" s="396">
        <v>0</v>
      </c>
      <c r="BT10" s="396">
        <v>1</v>
      </c>
      <c r="BU10" s="396">
        <v>1</v>
      </c>
      <c r="BV10" s="396">
        <v>0</v>
      </c>
      <c r="BW10" s="410">
        <v>0</v>
      </c>
      <c r="BX10" s="412" t="s">
        <v>622</v>
      </c>
      <c r="BY10" s="413" t="s">
        <v>637</v>
      </c>
      <c r="BZ10" s="459">
        <v>36</v>
      </c>
      <c r="CA10" s="460">
        <v>3845</v>
      </c>
      <c r="CB10" s="415">
        <v>2</v>
      </c>
      <c r="CC10" s="396"/>
      <c r="CD10" s="396"/>
      <c r="CE10" s="396"/>
      <c r="CF10" s="396"/>
      <c r="CG10" s="396"/>
      <c r="CH10" s="410"/>
      <c r="CI10" s="459">
        <v>36</v>
      </c>
      <c r="CJ10" s="462">
        <v>36</v>
      </c>
      <c r="CK10" s="396">
        <v>0</v>
      </c>
      <c r="CL10" s="462">
        <v>36</v>
      </c>
      <c r="CM10" s="396">
        <v>0</v>
      </c>
      <c r="CN10" s="462">
        <v>36</v>
      </c>
      <c r="CO10" s="396">
        <v>0</v>
      </c>
      <c r="CP10" s="462">
        <v>36</v>
      </c>
      <c r="CQ10" s="396">
        <v>0</v>
      </c>
      <c r="CR10" s="462">
        <v>36</v>
      </c>
      <c r="CS10" s="396">
        <v>0</v>
      </c>
      <c r="CT10" s="462">
        <v>9</v>
      </c>
      <c r="CU10" s="396">
        <v>0</v>
      </c>
      <c r="CV10" s="462">
        <v>9</v>
      </c>
      <c r="CW10" s="396">
        <v>0</v>
      </c>
      <c r="CX10" s="462">
        <v>9</v>
      </c>
      <c r="CY10" s="396">
        <v>0</v>
      </c>
      <c r="CZ10" s="462">
        <v>9</v>
      </c>
      <c r="DA10" s="396">
        <v>0</v>
      </c>
      <c r="DB10" s="462">
        <v>9</v>
      </c>
      <c r="DC10" s="396">
        <v>0</v>
      </c>
      <c r="DD10" s="396"/>
      <c r="DE10" s="411"/>
    </row>
    <row r="11" spans="1:109" ht="21" x14ac:dyDescent="0.2">
      <c r="A11" s="283" t="s">
        <v>187</v>
      </c>
      <c r="B11" s="284">
        <f t="shared" ref="B11:G11" si="0">SUM(B9:B10)</f>
        <v>140</v>
      </c>
      <c r="C11" s="285">
        <f t="shared" si="0"/>
        <v>3</v>
      </c>
      <c r="D11" s="285">
        <f t="shared" si="0"/>
        <v>3</v>
      </c>
      <c r="E11" s="285">
        <f t="shared" si="0"/>
        <v>10</v>
      </c>
      <c r="F11" s="286">
        <f t="shared" si="0"/>
        <v>4</v>
      </c>
      <c r="G11" s="285">
        <f t="shared" si="0"/>
        <v>2</v>
      </c>
      <c r="H11" s="285">
        <f t="shared" ref="H11:BR11" si="1">SUM(H9:H10)</f>
        <v>4</v>
      </c>
      <c r="I11" s="285">
        <f t="shared" si="1"/>
        <v>4</v>
      </c>
      <c r="J11" s="285">
        <f t="shared" si="1"/>
        <v>2</v>
      </c>
      <c r="K11" s="285">
        <f t="shared" si="1"/>
        <v>2</v>
      </c>
      <c r="L11" s="285">
        <f t="shared" si="1"/>
        <v>4</v>
      </c>
      <c r="M11" s="285">
        <f t="shared" si="1"/>
        <v>0</v>
      </c>
      <c r="N11" s="287">
        <f t="shared" si="1"/>
        <v>0</v>
      </c>
      <c r="O11" s="284">
        <f t="shared" si="1"/>
        <v>3</v>
      </c>
      <c r="P11" s="286">
        <f t="shared" si="1"/>
        <v>0</v>
      </c>
      <c r="Q11" s="285">
        <f t="shared" si="1"/>
        <v>8</v>
      </c>
      <c r="R11" s="285">
        <f t="shared" si="1"/>
        <v>5</v>
      </c>
      <c r="S11" s="285">
        <f t="shared" si="1"/>
        <v>6</v>
      </c>
      <c r="T11" s="285">
        <f t="shared" si="1"/>
        <v>6</v>
      </c>
      <c r="U11" s="285">
        <f t="shared" si="1"/>
        <v>8</v>
      </c>
      <c r="V11" s="285">
        <f t="shared" si="1"/>
        <v>7</v>
      </c>
      <c r="W11" s="287">
        <f t="shared" si="1"/>
        <v>0</v>
      </c>
      <c r="X11" s="283">
        <f t="shared" si="1"/>
        <v>4</v>
      </c>
      <c r="Y11" s="287">
        <f t="shared" si="1"/>
        <v>0</v>
      </c>
      <c r="Z11" s="284">
        <f t="shared" si="1"/>
        <v>2</v>
      </c>
      <c r="AA11" s="285">
        <f t="shared" si="1"/>
        <v>3</v>
      </c>
      <c r="AB11" s="285">
        <f t="shared" si="1"/>
        <v>2</v>
      </c>
      <c r="AC11" s="285">
        <f t="shared" si="1"/>
        <v>4</v>
      </c>
      <c r="AD11" s="285">
        <f t="shared" si="1"/>
        <v>3</v>
      </c>
      <c r="AE11" s="286">
        <f t="shared" si="1"/>
        <v>0</v>
      </c>
      <c r="AF11" s="285">
        <f t="shared" si="1"/>
        <v>2</v>
      </c>
      <c r="AG11" s="285">
        <f t="shared" si="1"/>
        <v>0</v>
      </c>
      <c r="AH11" s="285">
        <f t="shared" si="1"/>
        <v>2</v>
      </c>
      <c r="AI11" s="285">
        <f t="shared" si="1"/>
        <v>0</v>
      </c>
      <c r="AJ11" s="285">
        <f t="shared" si="1"/>
        <v>2</v>
      </c>
      <c r="AK11" s="285">
        <f t="shared" si="1"/>
        <v>0</v>
      </c>
      <c r="AL11" s="285">
        <f t="shared" si="1"/>
        <v>3</v>
      </c>
      <c r="AM11" s="285">
        <f t="shared" si="1"/>
        <v>0</v>
      </c>
      <c r="AN11" s="285">
        <f t="shared" si="1"/>
        <v>2</v>
      </c>
      <c r="AO11" s="287">
        <f t="shared" si="1"/>
        <v>0</v>
      </c>
      <c r="AP11" s="284">
        <f t="shared" si="1"/>
        <v>2</v>
      </c>
      <c r="AQ11" s="285">
        <f t="shared" si="1"/>
        <v>2</v>
      </c>
      <c r="AR11" s="285">
        <f t="shared" si="1"/>
        <v>3</v>
      </c>
      <c r="AS11" s="285">
        <f t="shared" si="1"/>
        <v>3</v>
      </c>
      <c r="AT11" s="285">
        <f t="shared" si="1"/>
        <v>4</v>
      </c>
      <c r="AU11" s="286">
        <f t="shared" si="1"/>
        <v>0</v>
      </c>
      <c r="AV11" s="285">
        <f t="shared" si="1"/>
        <v>6</v>
      </c>
      <c r="AW11" s="285">
        <f t="shared" si="1"/>
        <v>0</v>
      </c>
      <c r="AX11" s="287">
        <f t="shared" si="1"/>
        <v>0</v>
      </c>
      <c r="AY11" s="284">
        <f t="shared" si="1"/>
        <v>8</v>
      </c>
      <c r="AZ11" s="285">
        <f t="shared" si="1"/>
        <v>0</v>
      </c>
      <c r="BA11" s="285">
        <f t="shared" si="1"/>
        <v>8</v>
      </c>
      <c r="BB11" s="285">
        <f t="shared" si="1"/>
        <v>0</v>
      </c>
      <c r="BC11" s="285">
        <f t="shared" si="1"/>
        <v>8</v>
      </c>
      <c r="BD11" s="285">
        <f t="shared" si="1"/>
        <v>0</v>
      </c>
      <c r="BE11" s="285">
        <f t="shared" si="1"/>
        <v>8</v>
      </c>
      <c r="BF11" s="285">
        <f t="shared" si="1"/>
        <v>0</v>
      </c>
      <c r="BG11" s="285">
        <f t="shared" si="1"/>
        <v>9</v>
      </c>
      <c r="BH11" s="286">
        <f t="shared" si="1"/>
        <v>0</v>
      </c>
      <c r="BI11" s="285">
        <f t="shared" si="1"/>
        <v>3</v>
      </c>
      <c r="BJ11" s="285">
        <f t="shared" si="1"/>
        <v>3</v>
      </c>
      <c r="BK11" s="285">
        <f t="shared" si="1"/>
        <v>4</v>
      </c>
      <c r="BL11" s="285">
        <f t="shared" si="1"/>
        <v>3</v>
      </c>
      <c r="BM11" s="285">
        <f t="shared" si="1"/>
        <v>4</v>
      </c>
      <c r="BN11" s="285">
        <f t="shared" si="1"/>
        <v>0</v>
      </c>
      <c r="BO11" s="285">
        <f t="shared" si="1"/>
        <v>3</v>
      </c>
      <c r="BP11" s="285">
        <f t="shared" si="1"/>
        <v>2</v>
      </c>
      <c r="BQ11" s="285">
        <f t="shared" si="1"/>
        <v>3</v>
      </c>
      <c r="BR11" s="285">
        <f t="shared" si="1"/>
        <v>3</v>
      </c>
      <c r="BS11" s="285">
        <f t="shared" ref="BS11:CH11" si="2">SUM(BS9:BS10)</f>
        <v>0</v>
      </c>
      <c r="BT11" s="285">
        <f t="shared" si="2"/>
        <v>2</v>
      </c>
      <c r="BU11" s="285">
        <f t="shared" si="2"/>
        <v>2</v>
      </c>
      <c r="BV11" s="285">
        <f t="shared" si="2"/>
        <v>0</v>
      </c>
      <c r="BW11" s="287">
        <f t="shared" si="2"/>
        <v>0</v>
      </c>
      <c r="BX11" s="283">
        <f t="shared" si="2"/>
        <v>0</v>
      </c>
      <c r="BY11" s="287">
        <f t="shared" si="2"/>
        <v>0</v>
      </c>
      <c r="BZ11" s="284">
        <f t="shared" si="2"/>
        <v>72</v>
      </c>
      <c r="CA11" s="286">
        <f t="shared" si="2"/>
        <v>7690</v>
      </c>
      <c r="CB11" s="285">
        <f t="shared" si="2"/>
        <v>4</v>
      </c>
      <c r="CC11" s="285">
        <f t="shared" si="2"/>
        <v>0</v>
      </c>
      <c r="CD11" s="285">
        <f t="shared" si="2"/>
        <v>0</v>
      </c>
      <c r="CE11" s="285">
        <f t="shared" si="2"/>
        <v>0</v>
      </c>
      <c r="CF11" s="285">
        <f t="shared" si="2"/>
        <v>0</v>
      </c>
      <c r="CG11" s="285">
        <f t="shared" ref="CG11" si="3">SUM(CG9:CG10)</f>
        <v>0</v>
      </c>
      <c r="CH11" s="287">
        <f t="shared" si="2"/>
        <v>0</v>
      </c>
      <c r="CI11" s="284">
        <f t="shared" ref="CI11:DE11" si="4">SUM(CI9:CI10)</f>
        <v>72</v>
      </c>
      <c r="CJ11" s="285">
        <f t="shared" si="4"/>
        <v>72</v>
      </c>
      <c r="CK11" s="285">
        <f t="shared" si="4"/>
        <v>0</v>
      </c>
      <c r="CL11" s="285">
        <f t="shared" si="4"/>
        <v>72</v>
      </c>
      <c r="CM11" s="285">
        <f t="shared" si="4"/>
        <v>0</v>
      </c>
      <c r="CN11" s="285">
        <f t="shared" si="4"/>
        <v>72</v>
      </c>
      <c r="CO11" s="285">
        <f t="shared" si="4"/>
        <v>0</v>
      </c>
      <c r="CP11" s="285">
        <f t="shared" si="4"/>
        <v>72</v>
      </c>
      <c r="CQ11" s="285">
        <f t="shared" si="4"/>
        <v>0</v>
      </c>
      <c r="CR11" s="285">
        <f t="shared" si="4"/>
        <v>72</v>
      </c>
      <c r="CS11" s="285">
        <f t="shared" si="4"/>
        <v>0</v>
      </c>
      <c r="CT11" s="285">
        <f t="shared" si="4"/>
        <v>18</v>
      </c>
      <c r="CU11" s="285">
        <f t="shared" si="4"/>
        <v>0</v>
      </c>
      <c r="CV11" s="285">
        <f t="shared" si="4"/>
        <v>18</v>
      </c>
      <c r="CW11" s="285">
        <f t="shared" si="4"/>
        <v>0</v>
      </c>
      <c r="CX11" s="285">
        <f t="shared" si="4"/>
        <v>18</v>
      </c>
      <c r="CY11" s="285">
        <f t="shared" si="4"/>
        <v>0</v>
      </c>
      <c r="CZ11" s="285">
        <f t="shared" si="4"/>
        <v>18</v>
      </c>
      <c r="DA11" s="285">
        <f t="shared" si="4"/>
        <v>0</v>
      </c>
      <c r="DB11" s="285">
        <f t="shared" si="4"/>
        <v>18</v>
      </c>
      <c r="DC11" s="285">
        <f t="shared" ref="DC11:DD11" si="5">SUM(DC9:DC10)</f>
        <v>0</v>
      </c>
      <c r="DD11" s="285">
        <f t="shared" si="5"/>
        <v>0</v>
      </c>
      <c r="DE11" s="286">
        <f t="shared" si="4"/>
        <v>0</v>
      </c>
    </row>
    <row r="12" spans="1:109" ht="42" x14ac:dyDescent="0.2">
      <c r="A12" s="37" t="s">
        <v>188</v>
      </c>
      <c r="B12" s="231">
        <f t="shared" ref="B12:G12" si="6">COUNTA(B9:B10)</f>
        <v>2</v>
      </c>
      <c r="C12" s="38">
        <f t="shared" si="6"/>
        <v>2</v>
      </c>
      <c r="D12" s="38">
        <f t="shared" si="6"/>
        <v>2</v>
      </c>
      <c r="E12" s="38">
        <f t="shared" si="6"/>
        <v>2</v>
      </c>
      <c r="F12" s="256">
        <f t="shared" si="6"/>
        <v>2</v>
      </c>
      <c r="G12" s="38">
        <f t="shared" si="6"/>
        <v>2</v>
      </c>
      <c r="H12" s="38">
        <f t="shared" ref="H12:BR12" si="7">COUNTA(H9:H10)</f>
        <v>2</v>
      </c>
      <c r="I12" s="38">
        <f t="shared" si="7"/>
        <v>2</v>
      </c>
      <c r="J12" s="38">
        <f t="shared" si="7"/>
        <v>2</v>
      </c>
      <c r="K12" s="38">
        <f t="shared" si="7"/>
        <v>2</v>
      </c>
      <c r="L12" s="38">
        <f t="shared" si="7"/>
        <v>2</v>
      </c>
      <c r="M12" s="38">
        <f t="shared" si="7"/>
        <v>2</v>
      </c>
      <c r="N12" s="260">
        <f t="shared" si="7"/>
        <v>0</v>
      </c>
      <c r="O12" s="231">
        <f t="shared" si="7"/>
        <v>2</v>
      </c>
      <c r="P12" s="256">
        <f t="shared" si="7"/>
        <v>1</v>
      </c>
      <c r="Q12" s="38">
        <f t="shared" si="7"/>
        <v>2</v>
      </c>
      <c r="R12" s="38">
        <f t="shared" si="7"/>
        <v>2</v>
      </c>
      <c r="S12" s="38">
        <f t="shared" si="7"/>
        <v>2</v>
      </c>
      <c r="T12" s="38">
        <f t="shared" si="7"/>
        <v>2</v>
      </c>
      <c r="U12" s="38">
        <f t="shared" si="7"/>
        <v>2</v>
      </c>
      <c r="V12" s="38">
        <f t="shared" si="7"/>
        <v>2</v>
      </c>
      <c r="W12" s="260">
        <f t="shared" si="7"/>
        <v>2</v>
      </c>
      <c r="X12" s="37">
        <f t="shared" si="7"/>
        <v>2</v>
      </c>
      <c r="Y12" s="260">
        <f t="shared" si="7"/>
        <v>0</v>
      </c>
      <c r="Z12" s="231">
        <f t="shared" si="7"/>
        <v>2</v>
      </c>
      <c r="AA12" s="38">
        <f t="shared" si="7"/>
        <v>2</v>
      </c>
      <c r="AB12" s="38">
        <f t="shared" si="7"/>
        <v>2</v>
      </c>
      <c r="AC12" s="38">
        <f t="shared" si="7"/>
        <v>2</v>
      </c>
      <c r="AD12" s="38">
        <f t="shared" si="7"/>
        <v>2</v>
      </c>
      <c r="AE12" s="256">
        <f t="shared" si="7"/>
        <v>2</v>
      </c>
      <c r="AF12" s="38">
        <f t="shared" si="7"/>
        <v>2</v>
      </c>
      <c r="AG12" s="38">
        <f t="shared" si="7"/>
        <v>0</v>
      </c>
      <c r="AH12" s="38">
        <f t="shared" si="7"/>
        <v>2</v>
      </c>
      <c r="AI12" s="38">
        <f t="shared" si="7"/>
        <v>0</v>
      </c>
      <c r="AJ12" s="38">
        <f t="shared" si="7"/>
        <v>2</v>
      </c>
      <c r="AK12" s="38">
        <f t="shared" si="7"/>
        <v>0</v>
      </c>
      <c r="AL12" s="38">
        <f t="shared" si="7"/>
        <v>2</v>
      </c>
      <c r="AM12" s="38">
        <f t="shared" si="7"/>
        <v>1</v>
      </c>
      <c r="AN12" s="38">
        <f t="shared" si="7"/>
        <v>2</v>
      </c>
      <c r="AO12" s="260">
        <f t="shared" si="7"/>
        <v>0</v>
      </c>
      <c r="AP12" s="231">
        <f t="shared" si="7"/>
        <v>2</v>
      </c>
      <c r="AQ12" s="38">
        <f t="shared" si="7"/>
        <v>2</v>
      </c>
      <c r="AR12" s="38">
        <f t="shared" si="7"/>
        <v>2</v>
      </c>
      <c r="AS12" s="38">
        <f t="shared" si="7"/>
        <v>2</v>
      </c>
      <c r="AT12" s="38">
        <f t="shared" si="7"/>
        <v>2</v>
      </c>
      <c r="AU12" s="256">
        <f t="shared" si="7"/>
        <v>2</v>
      </c>
      <c r="AV12" s="38">
        <f t="shared" si="7"/>
        <v>2</v>
      </c>
      <c r="AW12" s="38">
        <f t="shared" si="7"/>
        <v>0</v>
      </c>
      <c r="AX12" s="260">
        <f t="shared" si="7"/>
        <v>2</v>
      </c>
      <c r="AY12" s="231">
        <f t="shared" si="7"/>
        <v>2</v>
      </c>
      <c r="AZ12" s="38">
        <f t="shared" si="7"/>
        <v>0</v>
      </c>
      <c r="BA12" s="38">
        <f t="shared" si="7"/>
        <v>2</v>
      </c>
      <c r="BB12" s="38">
        <f t="shared" si="7"/>
        <v>0</v>
      </c>
      <c r="BC12" s="38">
        <f t="shared" si="7"/>
        <v>2</v>
      </c>
      <c r="BD12" s="38">
        <f t="shared" si="7"/>
        <v>0</v>
      </c>
      <c r="BE12" s="38">
        <f t="shared" si="7"/>
        <v>2</v>
      </c>
      <c r="BF12" s="38">
        <f t="shared" si="7"/>
        <v>0</v>
      </c>
      <c r="BG12" s="38">
        <f t="shared" si="7"/>
        <v>2</v>
      </c>
      <c r="BH12" s="256">
        <f t="shared" si="7"/>
        <v>0</v>
      </c>
      <c r="BI12" s="38">
        <f t="shared" si="7"/>
        <v>2</v>
      </c>
      <c r="BJ12" s="38">
        <f t="shared" si="7"/>
        <v>2</v>
      </c>
      <c r="BK12" s="38">
        <f t="shared" si="7"/>
        <v>2</v>
      </c>
      <c r="BL12" s="38">
        <f t="shared" si="7"/>
        <v>2</v>
      </c>
      <c r="BM12" s="38">
        <f t="shared" si="7"/>
        <v>2</v>
      </c>
      <c r="BN12" s="38">
        <f t="shared" si="7"/>
        <v>2</v>
      </c>
      <c r="BO12" s="38">
        <f t="shared" si="7"/>
        <v>2</v>
      </c>
      <c r="BP12" s="38">
        <f t="shared" si="7"/>
        <v>2</v>
      </c>
      <c r="BQ12" s="38">
        <f t="shared" si="7"/>
        <v>2</v>
      </c>
      <c r="BR12" s="38">
        <f t="shared" si="7"/>
        <v>2</v>
      </c>
      <c r="BS12" s="38">
        <f t="shared" ref="BS12:CH12" si="8">COUNTA(BS9:BS10)</f>
        <v>2</v>
      </c>
      <c r="BT12" s="38">
        <f t="shared" si="8"/>
        <v>2</v>
      </c>
      <c r="BU12" s="38">
        <f t="shared" si="8"/>
        <v>2</v>
      </c>
      <c r="BV12" s="38">
        <f t="shared" si="8"/>
        <v>2</v>
      </c>
      <c r="BW12" s="260">
        <f t="shared" si="8"/>
        <v>2</v>
      </c>
      <c r="BX12" s="37">
        <f t="shared" si="8"/>
        <v>2</v>
      </c>
      <c r="BY12" s="260">
        <f t="shared" si="8"/>
        <v>2</v>
      </c>
      <c r="BZ12" s="231">
        <f t="shared" si="8"/>
        <v>2</v>
      </c>
      <c r="CA12" s="256">
        <f t="shared" si="8"/>
        <v>2</v>
      </c>
      <c r="CB12" s="38">
        <f t="shared" si="8"/>
        <v>2</v>
      </c>
      <c r="CC12" s="38">
        <f t="shared" si="8"/>
        <v>0</v>
      </c>
      <c r="CD12" s="38">
        <f t="shared" si="8"/>
        <v>0</v>
      </c>
      <c r="CE12" s="38">
        <f t="shared" si="8"/>
        <v>0</v>
      </c>
      <c r="CF12" s="38">
        <f t="shared" si="8"/>
        <v>0</v>
      </c>
      <c r="CG12" s="38">
        <f t="shared" ref="CG12" si="9">COUNTA(CG9:CG10)</f>
        <v>0</v>
      </c>
      <c r="CH12" s="260">
        <f t="shared" si="8"/>
        <v>0</v>
      </c>
      <c r="CI12" s="231">
        <f t="shared" ref="CI12:DE12" si="10">COUNTA(CI9:CI10)</f>
        <v>2</v>
      </c>
      <c r="CJ12" s="38">
        <f t="shared" si="10"/>
        <v>2</v>
      </c>
      <c r="CK12" s="38">
        <f t="shared" si="10"/>
        <v>2</v>
      </c>
      <c r="CL12" s="38">
        <f t="shared" si="10"/>
        <v>2</v>
      </c>
      <c r="CM12" s="38">
        <f t="shared" si="10"/>
        <v>2</v>
      </c>
      <c r="CN12" s="38">
        <f t="shared" si="10"/>
        <v>2</v>
      </c>
      <c r="CO12" s="38">
        <f t="shared" si="10"/>
        <v>2</v>
      </c>
      <c r="CP12" s="38">
        <f t="shared" si="10"/>
        <v>2</v>
      </c>
      <c r="CQ12" s="38">
        <f t="shared" si="10"/>
        <v>2</v>
      </c>
      <c r="CR12" s="38">
        <f t="shared" si="10"/>
        <v>2</v>
      </c>
      <c r="CS12" s="38">
        <f t="shared" si="10"/>
        <v>2</v>
      </c>
      <c r="CT12" s="38">
        <f t="shared" si="10"/>
        <v>2</v>
      </c>
      <c r="CU12" s="38">
        <f t="shared" si="10"/>
        <v>2</v>
      </c>
      <c r="CV12" s="38">
        <f t="shared" si="10"/>
        <v>2</v>
      </c>
      <c r="CW12" s="38">
        <f t="shared" si="10"/>
        <v>2</v>
      </c>
      <c r="CX12" s="38">
        <f t="shared" si="10"/>
        <v>2</v>
      </c>
      <c r="CY12" s="38">
        <f t="shared" si="10"/>
        <v>2</v>
      </c>
      <c r="CZ12" s="38">
        <f t="shared" si="10"/>
        <v>2</v>
      </c>
      <c r="DA12" s="38">
        <f t="shared" si="10"/>
        <v>2</v>
      </c>
      <c r="DB12" s="38">
        <f t="shared" si="10"/>
        <v>2</v>
      </c>
      <c r="DC12" s="38">
        <f t="shared" ref="DC12:DD12" si="11">COUNTA(DC9:DC10)</f>
        <v>2</v>
      </c>
      <c r="DD12" s="38">
        <f t="shared" si="11"/>
        <v>0</v>
      </c>
      <c r="DE12" s="256">
        <f t="shared" si="10"/>
        <v>0</v>
      </c>
    </row>
    <row r="13" spans="1:109" ht="21" x14ac:dyDescent="0.2">
      <c r="A13" s="41" t="s">
        <v>189</v>
      </c>
      <c r="B13" s="233">
        <f t="shared" ref="B13:BL13" si="12">COUNTIF(B$9:B$10,0)</f>
        <v>0</v>
      </c>
      <c r="C13" s="42">
        <f t="shared" si="12"/>
        <v>0</v>
      </c>
      <c r="D13" s="42">
        <f t="shared" si="12"/>
        <v>0</v>
      </c>
      <c r="E13" s="42">
        <f t="shared" si="12"/>
        <v>0</v>
      </c>
      <c r="F13" s="257">
        <f t="shared" si="12"/>
        <v>0</v>
      </c>
      <c r="G13" s="42">
        <f t="shared" si="12"/>
        <v>0</v>
      </c>
      <c r="H13" s="42">
        <f t="shared" si="12"/>
        <v>0</v>
      </c>
      <c r="I13" s="42">
        <f t="shared" si="12"/>
        <v>0</v>
      </c>
      <c r="J13" s="42">
        <f t="shared" si="12"/>
        <v>0</v>
      </c>
      <c r="K13" s="42">
        <f t="shared" si="12"/>
        <v>0</v>
      </c>
      <c r="L13" s="42">
        <f t="shared" si="12"/>
        <v>0</v>
      </c>
      <c r="M13" s="42">
        <f t="shared" si="12"/>
        <v>2</v>
      </c>
      <c r="N13" s="261">
        <f t="shared" si="12"/>
        <v>0</v>
      </c>
      <c r="O13" s="233">
        <f t="shared" si="12"/>
        <v>0</v>
      </c>
      <c r="P13" s="257">
        <f t="shared" si="12"/>
        <v>0</v>
      </c>
      <c r="Q13" s="42">
        <f t="shared" si="12"/>
        <v>0</v>
      </c>
      <c r="R13" s="42">
        <f t="shared" si="12"/>
        <v>0</v>
      </c>
      <c r="S13" s="42">
        <f t="shared" si="12"/>
        <v>0</v>
      </c>
      <c r="T13" s="42">
        <f t="shared" si="12"/>
        <v>0</v>
      </c>
      <c r="U13" s="42">
        <f t="shared" si="12"/>
        <v>0</v>
      </c>
      <c r="V13" s="42">
        <f t="shared" si="12"/>
        <v>0</v>
      </c>
      <c r="W13" s="261">
        <f t="shared" si="12"/>
        <v>0</v>
      </c>
      <c r="X13" s="262">
        <f t="shared" si="12"/>
        <v>0</v>
      </c>
      <c r="Y13" s="261">
        <f t="shared" si="12"/>
        <v>0</v>
      </c>
      <c r="Z13" s="233">
        <f t="shared" si="12"/>
        <v>0</v>
      </c>
      <c r="AA13" s="42">
        <f t="shared" si="12"/>
        <v>0</v>
      </c>
      <c r="AB13" s="42">
        <f t="shared" si="12"/>
        <v>0</v>
      </c>
      <c r="AC13" s="42">
        <f t="shared" si="12"/>
        <v>0</v>
      </c>
      <c r="AD13" s="42">
        <f t="shared" si="12"/>
        <v>0</v>
      </c>
      <c r="AE13" s="257">
        <f t="shared" si="12"/>
        <v>2</v>
      </c>
      <c r="AF13" s="42">
        <f t="shared" si="12"/>
        <v>0</v>
      </c>
      <c r="AG13" s="42">
        <f t="shared" si="12"/>
        <v>0</v>
      </c>
      <c r="AH13" s="42">
        <f t="shared" si="12"/>
        <v>0</v>
      </c>
      <c r="AI13" s="42">
        <f t="shared" si="12"/>
        <v>0</v>
      </c>
      <c r="AJ13" s="42">
        <f t="shared" si="12"/>
        <v>0</v>
      </c>
      <c r="AK13" s="42">
        <f t="shared" si="12"/>
        <v>0</v>
      </c>
      <c r="AL13" s="42">
        <f t="shared" si="12"/>
        <v>0</v>
      </c>
      <c r="AM13" s="42">
        <f t="shared" si="12"/>
        <v>0</v>
      </c>
      <c r="AN13" s="42">
        <f t="shared" si="12"/>
        <v>0</v>
      </c>
      <c r="AO13" s="261">
        <f t="shared" si="12"/>
        <v>0</v>
      </c>
      <c r="AP13" s="233">
        <f t="shared" si="12"/>
        <v>0</v>
      </c>
      <c r="AQ13" s="42">
        <f t="shared" si="12"/>
        <v>0</v>
      </c>
      <c r="AR13" s="42">
        <f t="shared" si="12"/>
        <v>0</v>
      </c>
      <c r="AS13" s="42">
        <f t="shared" si="12"/>
        <v>0</v>
      </c>
      <c r="AT13" s="42">
        <f t="shared" si="12"/>
        <v>0</v>
      </c>
      <c r="AU13" s="257">
        <f t="shared" si="12"/>
        <v>2</v>
      </c>
      <c r="AV13" s="42">
        <f t="shared" si="12"/>
        <v>0</v>
      </c>
      <c r="AW13" s="42">
        <f t="shared" si="12"/>
        <v>0</v>
      </c>
      <c r="AX13" s="261">
        <f t="shared" si="12"/>
        <v>0</v>
      </c>
      <c r="AY13" s="233">
        <f t="shared" si="12"/>
        <v>0</v>
      </c>
      <c r="AZ13" s="42">
        <f t="shared" si="12"/>
        <v>0</v>
      </c>
      <c r="BA13" s="42">
        <f t="shared" si="12"/>
        <v>0</v>
      </c>
      <c r="BB13" s="42">
        <f t="shared" si="12"/>
        <v>0</v>
      </c>
      <c r="BC13" s="42">
        <f t="shared" si="12"/>
        <v>0</v>
      </c>
      <c r="BD13" s="42">
        <f t="shared" si="12"/>
        <v>0</v>
      </c>
      <c r="BE13" s="42">
        <f t="shared" si="12"/>
        <v>0</v>
      </c>
      <c r="BF13" s="42">
        <f t="shared" si="12"/>
        <v>0</v>
      </c>
      <c r="BG13" s="42">
        <f t="shared" si="12"/>
        <v>0</v>
      </c>
      <c r="BH13" s="257">
        <f t="shared" si="12"/>
        <v>0</v>
      </c>
      <c r="BI13" s="42">
        <f t="shared" si="12"/>
        <v>0</v>
      </c>
      <c r="BJ13" s="42">
        <f t="shared" si="12"/>
        <v>0</v>
      </c>
      <c r="BK13" s="42">
        <f t="shared" si="12"/>
        <v>0</v>
      </c>
      <c r="BL13" s="42">
        <f t="shared" si="12"/>
        <v>0</v>
      </c>
      <c r="BM13" s="42">
        <f t="shared" ref="BM13:DE13" si="13">COUNTIF(BM$9:BM$10,0)</f>
        <v>0</v>
      </c>
      <c r="BN13" s="42">
        <f t="shared" si="13"/>
        <v>1</v>
      </c>
      <c r="BO13" s="42">
        <f t="shared" si="13"/>
        <v>0</v>
      </c>
      <c r="BP13" s="42">
        <f t="shared" si="13"/>
        <v>0</v>
      </c>
      <c r="BQ13" s="42">
        <f t="shared" si="13"/>
        <v>0</v>
      </c>
      <c r="BR13" s="42">
        <f t="shared" si="13"/>
        <v>0</v>
      </c>
      <c r="BS13" s="42">
        <f t="shared" si="13"/>
        <v>1</v>
      </c>
      <c r="BT13" s="42">
        <f t="shared" si="13"/>
        <v>0</v>
      </c>
      <c r="BU13" s="42">
        <f t="shared" si="13"/>
        <v>0</v>
      </c>
      <c r="BV13" s="42">
        <f t="shared" si="13"/>
        <v>2</v>
      </c>
      <c r="BW13" s="261">
        <f t="shared" si="13"/>
        <v>2</v>
      </c>
      <c r="BX13" s="262">
        <f t="shared" si="13"/>
        <v>0</v>
      </c>
      <c r="BY13" s="261">
        <f t="shared" si="13"/>
        <v>0</v>
      </c>
      <c r="BZ13" s="233">
        <f t="shared" si="13"/>
        <v>0</v>
      </c>
      <c r="CA13" s="257">
        <f t="shared" si="13"/>
        <v>0</v>
      </c>
      <c r="CB13" s="42">
        <f t="shared" si="13"/>
        <v>0</v>
      </c>
      <c r="CC13" s="42">
        <f t="shared" si="13"/>
        <v>0</v>
      </c>
      <c r="CD13" s="42">
        <f t="shared" si="13"/>
        <v>0</v>
      </c>
      <c r="CE13" s="42">
        <f t="shared" si="13"/>
        <v>0</v>
      </c>
      <c r="CF13" s="42">
        <f t="shared" si="13"/>
        <v>0</v>
      </c>
      <c r="CG13" s="42">
        <f t="shared" si="13"/>
        <v>0</v>
      </c>
      <c r="CH13" s="261">
        <f t="shared" si="13"/>
        <v>0</v>
      </c>
      <c r="CI13" s="233">
        <f t="shared" si="13"/>
        <v>0</v>
      </c>
      <c r="CJ13" s="42">
        <f t="shared" si="13"/>
        <v>0</v>
      </c>
      <c r="CK13" s="42">
        <f t="shared" si="13"/>
        <v>2</v>
      </c>
      <c r="CL13" s="42">
        <f t="shared" si="13"/>
        <v>0</v>
      </c>
      <c r="CM13" s="42">
        <f t="shared" si="13"/>
        <v>2</v>
      </c>
      <c r="CN13" s="42">
        <f t="shared" si="13"/>
        <v>0</v>
      </c>
      <c r="CO13" s="42">
        <f t="shared" si="13"/>
        <v>2</v>
      </c>
      <c r="CP13" s="42">
        <f t="shared" si="13"/>
        <v>0</v>
      </c>
      <c r="CQ13" s="42">
        <f t="shared" si="13"/>
        <v>2</v>
      </c>
      <c r="CR13" s="42">
        <f t="shared" si="13"/>
        <v>0</v>
      </c>
      <c r="CS13" s="42">
        <f t="shared" si="13"/>
        <v>2</v>
      </c>
      <c r="CT13" s="42">
        <f t="shared" si="13"/>
        <v>0</v>
      </c>
      <c r="CU13" s="42">
        <f t="shared" si="13"/>
        <v>2</v>
      </c>
      <c r="CV13" s="42">
        <f t="shared" si="13"/>
        <v>0</v>
      </c>
      <c r="CW13" s="42">
        <f t="shared" si="13"/>
        <v>2</v>
      </c>
      <c r="CX13" s="42">
        <f t="shared" si="13"/>
        <v>0</v>
      </c>
      <c r="CY13" s="42">
        <f t="shared" si="13"/>
        <v>2</v>
      </c>
      <c r="CZ13" s="42">
        <f t="shared" si="13"/>
        <v>0</v>
      </c>
      <c r="DA13" s="42">
        <f t="shared" si="13"/>
        <v>2</v>
      </c>
      <c r="DB13" s="42">
        <f t="shared" si="13"/>
        <v>0</v>
      </c>
      <c r="DC13" s="42">
        <f t="shared" si="13"/>
        <v>2</v>
      </c>
      <c r="DD13" s="42">
        <f t="shared" si="13"/>
        <v>0</v>
      </c>
      <c r="DE13" s="257">
        <f t="shared" si="13"/>
        <v>0</v>
      </c>
    </row>
    <row r="14" spans="1:109" ht="21" x14ac:dyDescent="0.2">
      <c r="A14" s="41" t="s">
        <v>190</v>
      </c>
      <c r="B14" s="233">
        <f t="shared" ref="B14:BL14" si="14">COUNTIF(B$9:B$10,1)</f>
        <v>0</v>
      </c>
      <c r="C14" s="42">
        <f t="shared" si="14"/>
        <v>1</v>
      </c>
      <c r="D14" s="42">
        <f t="shared" si="14"/>
        <v>1</v>
      </c>
      <c r="E14" s="42">
        <f t="shared" si="14"/>
        <v>0</v>
      </c>
      <c r="F14" s="257">
        <f t="shared" si="14"/>
        <v>0</v>
      </c>
      <c r="G14" s="42">
        <f t="shared" si="14"/>
        <v>2</v>
      </c>
      <c r="H14" s="42">
        <f t="shared" si="14"/>
        <v>0</v>
      </c>
      <c r="I14" s="42">
        <f t="shared" si="14"/>
        <v>0</v>
      </c>
      <c r="J14" s="42">
        <f t="shared" si="14"/>
        <v>2</v>
      </c>
      <c r="K14" s="42">
        <f t="shared" si="14"/>
        <v>2</v>
      </c>
      <c r="L14" s="42">
        <f t="shared" si="14"/>
        <v>0</v>
      </c>
      <c r="M14" s="42">
        <f t="shared" si="14"/>
        <v>0</v>
      </c>
      <c r="N14" s="261">
        <f t="shared" si="14"/>
        <v>0</v>
      </c>
      <c r="O14" s="233">
        <f t="shared" si="14"/>
        <v>1</v>
      </c>
      <c r="P14" s="257">
        <f t="shared" si="14"/>
        <v>0</v>
      </c>
      <c r="Q14" s="42">
        <f t="shared" si="14"/>
        <v>0</v>
      </c>
      <c r="R14" s="42">
        <f t="shared" si="14"/>
        <v>1</v>
      </c>
      <c r="S14" s="42">
        <f t="shared" si="14"/>
        <v>0</v>
      </c>
      <c r="T14" s="42">
        <f t="shared" si="14"/>
        <v>0</v>
      </c>
      <c r="U14" s="42">
        <f t="shared" si="14"/>
        <v>0</v>
      </c>
      <c r="V14" s="42">
        <f t="shared" si="14"/>
        <v>0</v>
      </c>
      <c r="W14" s="261">
        <f t="shared" si="14"/>
        <v>0</v>
      </c>
      <c r="X14" s="262">
        <f t="shared" si="14"/>
        <v>0</v>
      </c>
      <c r="Y14" s="261">
        <f t="shared" si="14"/>
        <v>0</v>
      </c>
      <c r="Z14" s="233">
        <f t="shared" si="14"/>
        <v>2</v>
      </c>
      <c r="AA14" s="42">
        <f t="shared" si="14"/>
        <v>1</v>
      </c>
      <c r="AB14" s="42">
        <f t="shared" si="14"/>
        <v>2</v>
      </c>
      <c r="AC14" s="42">
        <f t="shared" si="14"/>
        <v>0</v>
      </c>
      <c r="AD14" s="42">
        <f t="shared" si="14"/>
        <v>1</v>
      </c>
      <c r="AE14" s="257">
        <f t="shared" si="14"/>
        <v>0</v>
      </c>
      <c r="AF14" s="42">
        <f t="shared" si="14"/>
        <v>2</v>
      </c>
      <c r="AG14" s="42">
        <f t="shared" si="14"/>
        <v>0</v>
      </c>
      <c r="AH14" s="42">
        <f t="shared" si="14"/>
        <v>2</v>
      </c>
      <c r="AI14" s="42">
        <f t="shared" si="14"/>
        <v>0</v>
      </c>
      <c r="AJ14" s="42">
        <f t="shared" si="14"/>
        <v>2</v>
      </c>
      <c r="AK14" s="42">
        <f t="shared" si="14"/>
        <v>0</v>
      </c>
      <c r="AL14" s="42">
        <f t="shared" si="14"/>
        <v>1</v>
      </c>
      <c r="AM14" s="42">
        <f t="shared" si="14"/>
        <v>0</v>
      </c>
      <c r="AN14" s="42">
        <f t="shared" si="14"/>
        <v>2</v>
      </c>
      <c r="AO14" s="261">
        <f t="shared" si="14"/>
        <v>0</v>
      </c>
      <c r="AP14" s="233">
        <f t="shared" si="14"/>
        <v>2</v>
      </c>
      <c r="AQ14" s="42">
        <f t="shared" si="14"/>
        <v>2</v>
      </c>
      <c r="AR14" s="42">
        <f t="shared" si="14"/>
        <v>1</v>
      </c>
      <c r="AS14" s="42">
        <f t="shared" si="14"/>
        <v>1</v>
      </c>
      <c r="AT14" s="42">
        <f t="shared" si="14"/>
        <v>0</v>
      </c>
      <c r="AU14" s="257">
        <f t="shared" si="14"/>
        <v>0</v>
      </c>
      <c r="AV14" s="42">
        <f t="shared" si="14"/>
        <v>0</v>
      </c>
      <c r="AW14" s="42">
        <f t="shared" si="14"/>
        <v>0</v>
      </c>
      <c r="AX14" s="261">
        <f t="shared" si="14"/>
        <v>0</v>
      </c>
      <c r="AY14" s="233">
        <f t="shared" si="14"/>
        <v>0</v>
      </c>
      <c r="AZ14" s="42">
        <f t="shared" si="14"/>
        <v>0</v>
      </c>
      <c r="BA14" s="42">
        <f t="shared" si="14"/>
        <v>0</v>
      </c>
      <c r="BB14" s="42">
        <f t="shared" si="14"/>
        <v>0</v>
      </c>
      <c r="BC14" s="42">
        <f t="shared" si="14"/>
        <v>0</v>
      </c>
      <c r="BD14" s="42">
        <f t="shared" si="14"/>
        <v>0</v>
      </c>
      <c r="BE14" s="42">
        <f t="shared" si="14"/>
        <v>0</v>
      </c>
      <c r="BF14" s="42">
        <f t="shared" si="14"/>
        <v>0</v>
      </c>
      <c r="BG14" s="42">
        <f t="shared" si="14"/>
        <v>0</v>
      </c>
      <c r="BH14" s="257">
        <f t="shared" si="14"/>
        <v>0</v>
      </c>
      <c r="BI14" s="42">
        <f t="shared" si="14"/>
        <v>1</v>
      </c>
      <c r="BJ14" s="42">
        <f t="shared" si="14"/>
        <v>1</v>
      </c>
      <c r="BK14" s="42">
        <f t="shared" si="14"/>
        <v>0</v>
      </c>
      <c r="BL14" s="42">
        <f t="shared" si="14"/>
        <v>1</v>
      </c>
      <c r="BM14" s="42">
        <f t="shared" ref="BM14:DE14" si="15">COUNTIF(BM$9:BM$10,1)</f>
        <v>0</v>
      </c>
      <c r="BN14" s="42">
        <f t="shared" si="15"/>
        <v>0</v>
      </c>
      <c r="BO14" s="42">
        <f t="shared" si="15"/>
        <v>1</v>
      </c>
      <c r="BP14" s="42">
        <f t="shared" si="15"/>
        <v>2</v>
      </c>
      <c r="BQ14" s="42">
        <f t="shared" si="15"/>
        <v>1</v>
      </c>
      <c r="BR14" s="42">
        <f t="shared" si="15"/>
        <v>1</v>
      </c>
      <c r="BS14" s="42">
        <f t="shared" si="15"/>
        <v>0</v>
      </c>
      <c r="BT14" s="42">
        <f t="shared" si="15"/>
        <v>2</v>
      </c>
      <c r="BU14" s="42">
        <f t="shared" si="15"/>
        <v>2</v>
      </c>
      <c r="BV14" s="42">
        <f t="shared" si="15"/>
        <v>0</v>
      </c>
      <c r="BW14" s="261">
        <f t="shared" si="15"/>
        <v>0</v>
      </c>
      <c r="BX14" s="262">
        <f t="shared" si="15"/>
        <v>0</v>
      </c>
      <c r="BY14" s="261">
        <f t="shared" si="15"/>
        <v>0</v>
      </c>
      <c r="BZ14" s="233">
        <f t="shared" si="15"/>
        <v>0</v>
      </c>
      <c r="CA14" s="257">
        <f t="shared" si="15"/>
        <v>0</v>
      </c>
      <c r="CB14" s="42">
        <f t="shared" si="15"/>
        <v>0</v>
      </c>
      <c r="CC14" s="42">
        <f t="shared" si="15"/>
        <v>0</v>
      </c>
      <c r="CD14" s="42">
        <f t="shared" si="15"/>
        <v>0</v>
      </c>
      <c r="CE14" s="42">
        <f t="shared" si="15"/>
        <v>0</v>
      </c>
      <c r="CF14" s="42">
        <f t="shared" si="15"/>
        <v>0</v>
      </c>
      <c r="CG14" s="42">
        <f t="shared" si="15"/>
        <v>0</v>
      </c>
      <c r="CH14" s="261">
        <f t="shared" si="15"/>
        <v>0</v>
      </c>
      <c r="CI14" s="233">
        <f t="shared" si="15"/>
        <v>0</v>
      </c>
      <c r="CJ14" s="42">
        <f t="shared" si="15"/>
        <v>0</v>
      </c>
      <c r="CK14" s="42">
        <f t="shared" si="15"/>
        <v>0</v>
      </c>
      <c r="CL14" s="42">
        <f t="shared" si="15"/>
        <v>0</v>
      </c>
      <c r="CM14" s="42">
        <f t="shared" si="15"/>
        <v>0</v>
      </c>
      <c r="CN14" s="42">
        <f t="shared" si="15"/>
        <v>0</v>
      </c>
      <c r="CO14" s="42">
        <f t="shared" si="15"/>
        <v>0</v>
      </c>
      <c r="CP14" s="42">
        <f t="shared" si="15"/>
        <v>0</v>
      </c>
      <c r="CQ14" s="42">
        <f t="shared" si="15"/>
        <v>0</v>
      </c>
      <c r="CR14" s="42">
        <f t="shared" si="15"/>
        <v>0</v>
      </c>
      <c r="CS14" s="42">
        <f t="shared" si="15"/>
        <v>0</v>
      </c>
      <c r="CT14" s="42">
        <f t="shared" si="15"/>
        <v>0</v>
      </c>
      <c r="CU14" s="42">
        <f t="shared" si="15"/>
        <v>0</v>
      </c>
      <c r="CV14" s="42">
        <f t="shared" si="15"/>
        <v>0</v>
      </c>
      <c r="CW14" s="42">
        <f t="shared" si="15"/>
        <v>0</v>
      </c>
      <c r="CX14" s="42">
        <f t="shared" si="15"/>
        <v>0</v>
      </c>
      <c r="CY14" s="42">
        <f t="shared" si="15"/>
        <v>0</v>
      </c>
      <c r="CZ14" s="42">
        <f t="shared" si="15"/>
        <v>0</v>
      </c>
      <c r="DA14" s="42">
        <f t="shared" si="15"/>
        <v>0</v>
      </c>
      <c r="DB14" s="42">
        <f t="shared" si="15"/>
        <v>0</v>
      </c>
      <c r="DC14" s="42">
        <f t="shared" si="15"/>
        <v>0</v>
      </c>
      <c r="DD14" s="42">
        <f t="shared" si="15"/>
        <v>0</v>
      </c>
      <c r="DE14" s="257">
        <f t="shared" si="15"/>
        <v>0</v>
      </c>
    </row>
    <row r="15" spans="1:109" ht="21" x14ac:dyDescent="0.2">
      <c r="A15" s="41" t="s">
        <v>191</v>
      </c>
      <c r="B15" s="233">
        <f t="shared" ref="B15:BL15" si="16">COUNTIF(B$9:B$10,2)</f>
        <v>0</v>
      </c>
      <c r="C15" s="42">
        <f t="shared" si="16"/>
        <v>1</v>
      </c>
      <c r="D15" s="42">
        <f t="shared" si="16"/>
        <v>1</v>
      </c>
      <c r="E15" s="42">
        <f t="shared" si="16"/>
        <v>0</v>
      </c>
      <c r="F15" s="257">
        <f t="shared" si="16"/>
        <v>2</v>
      </c>
      <c r="G15" s="42">
        <f t="shared" si="16"/>
        <v>0</v>
      </c>
      <c r="H15" s="42">
        <f t="shared" si="16"/>
        <v>2</v>
      </c>
      <c r="I15" s="42">
        <f t="shared" si="16"/>
        <v>2</v>
      </c>
      <c r="J15" s="42">
        <f t="shared" si="16"/>
        <v>0</v>
      </c>
      <c r="K15" s="42">
        <f t="shared" si="16"/>
        <v>0</v>
      </c>
      <c r="L15" s="42">
        <f t="shared" si="16"/>
        <v>2</v>
      </c>
      <c r="M15" s="42">
        <f t="shared" si="16"/>
        <v>0</v>
      </c>
      <c r="N15" s="261">
        <f t="shared" si="16"/>
        <v>0</v>
      </c>
      <c r="O15" s="233">
        <f t="shared" si="16"/>
        <v>1</v>
      </c>
      <c r="P15" s="257">
        <f t="shared" si="16"/>
        <v>0</v>
      </c>
      <c r="Q15" s="42">
        <f t="shared" si="16"/>
        <v>0</v>
      </c>
      <c r="R15" s="42">
        <f t="shared" si="16"/>
        <v>0</v>
      </c>
      <c r="S15" s="42">
        <f t="shared" si="16"/>
        <v>1</v>
      </c>
      <c r="T15" s="42">
        <f t="shared" si="16"/>
        <v>1</v>
      </c>
      <c r="U15" s="42">
        <f t="shared" si="16"/>
        <v>0</v>
      </c>
      <c r="V15" s="42">
        <f t="shared" si="16"/>
        <v>0</v>
      </c>
      <c r="W15" s="261">
        <f t="shared" si="16"/>
        <v>0</v>
      </c>
      <c r="X15" s="262">
        <f t="shared" si="16"/>
        <v>2</v>
      </c>
      <c r="Y15" s="261">
        <f t="shared" si="16"/>
        <v>0</v>
      </c>
      <c r="Z15" s="233">
        <f t="shared" si="16"/>
        <v>0</v>
      </c>
      <c r="AA15" s="42">
        <f t="shared" si="16"/>
        <v>1</v>
      </c>
      <c r="AB15" s="42">
        <f t="shared" si="16"/>
        <v>0</v>
      </c>
      <c r="AC15" s="42">
        <f t="shared" si="16"/>
        <v>2</v>
      </c>
      <c r="AD15" s="42">
        <f t="shared" si="16"/>
        <v>1</v>
      </c>
      <c r="AE15" s="257">
        <f t="shared" si="16"/>
        <v>0</v>
      </c>
      <c r="AF15" s="42">
        <f t="shared" si="16"/>
        <v>0</v>
      </c>
      <c r="AG15" s="42">
        <f t="shared" si="16"/>
        <v>0</v>
      </c>
      <c r="AH15" s="42">
        <f t="shared" si="16"/>
        <v>0</v>
      </c>
      <c r="AI15" s="42">
        <f t="shared" si="16"/>
        <v>0</v>
      </c>
      <c r="AJ15" s="42">
        <f t="shared" si="16"/>
        <v>0</v>
      </c>
      <c r="AK15" s="42">
        <f t="shared" si="16"/>
        <v>0</v>
      </c>
      <c r="AL15" s="42">
        <f t="shared" si="16"/>
        <v>1</v>
      </c>
      <c r="AM15" s="42">
        <f t="shared" si="16"/>
        <v>0</v>
      </c>
      <c r="AN15" s="42">
        <f t="shared" si="16"/>
        <v>0</v>
      </c>
      <c r="AO15" s="261">
        <f t="shared" si="16"/>
        <v>0</v>
      </c>
      <c r="AP15" s="233">
        <f t="shared" si="16"/>
        <v>0</v>
      </c>
      <c r="AQ15" s="42">
        <f t="shared" si="16"/>
        <v>0</v>
      </c>
      <c r="AR15" s="42">
        <f t="shared" si="16"/>
        <v>1</v>
      </c>
      <c r="AS15" s="42">
        <f t="shared" si="16"/>
        <v>1</v>
      </c>
      <c r="AT15" s="42">
        <f t="shared" si="16"/>
        <v>2</v>
      </c>
      <c r="AU15" s="257">
        <f t="shared" si="16"/>
        <v>0</v>
      </c>
      <c r="AV15" s="42">
        <f t="shared" si="16"/>
        <v>0</v>
      </c>
      <c r="AW15" s="42">
        <f t="shared" si="16"/>
        <v>0</v>
      </c>
      <c r="AX15" s="261">
        <f t="shared" si="16"/>
        <v>0</v>
      </c>
      <c r="AY15" s="233">
        <f t="shared" si="16"/>
        <v>0</v>
      </c>
      <c r="AZ15" s="42">
        <f t="shared" si="16"/>
        <v>0</v>
      </c>
      <c r="BA15" s="42">
        <f t="shared" si="16"/>
        <v>0</v>
      </c>
      <c r="BB15" s="42">
        <f t="shared" si="16"/>
        <v>0</v>
      </c>
      <c r="BC15" s="42">
        <f t="shared" si="16"/>
        <v>0</v>
      </c>
      <c r="BD15" s="42">
        <f t="shared" si="16"/>
        <v>0</v>
      </c>
      <c r="BE15" s="42">
        <f t="shared" si="16"/>
        <v>0</v>
      </c>
      <c r="BF15" s="42">
        <f t="shared" si="16"/>
        <v>0</v>
      </c>
      <c r="BG15" s="42">
        <f t="shared" si="16"/>
        <v>0</v>
      </c>
      <c r="BH15" s="257">
        <f t="shared" si="16"/>
        <v>0</v>
      </c>
      <c r="BI15" s="42">
        <f t="shared" si="16"/>
        <v>1</v>
      </c>
      <c r="BJ15" s="42">
        <f t="shared" si="16"/>
        <v>1</v>
      </c>
      <c r="BK15" s="42">
        <f t="shared" si="16"/>
        <v>2</v>
      </c>
      <c r="BL15" s="42">
        <f t="shared" si="16"/>
        <v>1</v>
      </c>
      <c r="BM15" s="42">
        <f t="shared" ref="BM15:DE15" si="17">COUNTIF(BM$9:BM$10,2)</f>
        <v>2</v>
      </c>
      <c r="BN15" s="42">
        <f t="shared" si="17"/>
        <v>0</v>
      </c>
      <c r="BO15" s="42">
        <f t="shared" si="17"/>
        <v>1</v>
      </c>
      <c r="BP15" s="42">
        <f t="shared" si="17"/>
        <v>0</v>
      </c>
      <c r="BQ15" s="42">
        <f t="shared" si="17"/>
        <v>1</v>
      </c>
      <c r="BR15" s="42">
        <f t="shared" si="17"/>
        <v>1</v>
      </c>
      <c r="BS15" s="42">
        <f t="shared" si="17"/>
        <v>0</v>
      </c>
      <c r="BT15" s="42">
        <f t="shared" si="17"/>
        <v>0</v>
      </c>
      <c r="BU15" s="42">
        <f t="shared" si="17"/>
        <v>0</v>
      </c>
      <c r="BV15" s="42">
        <f t="shared" si="17"/>
        <v>0</v>
      </c>
      <c r="BW15" s="261">
        <f t="shared" si="17"/>
        <v>0</v>
      </c>
      <c r="BX15" s="262">
        <f t="shared" si="17"/>
        <v>0</v>
      </c>
      <c r="BY15" s="261">
        <f t="shared" si="17"/>
        <v>0</v>
      </c>
      <c r="BZ15" s="233">
        <f t="shared" si="17"/>
        <v>0</v>
      </c>
      <c r="CA15" s="257">
        <f t="shared" si="17"/>
        <v>0</v>
      </c>
      <c r="CB15" s="42">
        <f t="shared" si="17"/>
        <v>2</v>
      </c>
      <c r="CC15" s="42">
        <f t="shared" si="17"/>
        <v>0</v>
      </c>
      <c r="CD15" s="42">
        <f t="shared" si="17"/>
        <v>0</v>
      </c>
      <c r="CE15" s="42">
        <f t="shared" si="17"/>
        <v>0</v>
      </c>
      <c r="CF15" s="42">
        <f t="shared" si="17"/>
        <v>0</v>
      </c>
      <c r="CG15" s="42">
        <f t="shared" si="17"/>
        <v>0</v>
      </c>
      <c r="CH15" s="261">
        <f t="shared" si="17"/>
        <v>0</v>
      </c>
      <c r="CI15" s="233">
        <f t="shared" si="17"/>
        <v>0</v>
      </c>
      <c r="CJ15" s="42">
        <f t="shared" si="17"/>
        <v>0</v>
      </c>
      <c r="CK15" s="42">
        <f t="shared" si="17"/>
        <v>0</v>
      </c>
      <c r="CL15" s="42">
        <f t="shared" si="17"/>
        <v>0</v>
      </c>
      <c r="CM15" s="42">
        <f t="shared" si="17"/>
        <v>0</v>
      </c>
      <c r="CN15" s="42">
        <f t="shared" si="17"/>
        <v>0</v>
      </c>
      <c r="CO15" s="42">
        <f t="shared" si="17"/>
        <v>0</v>
      </c>
      <c r="CP15" s="42">
        <f t="shared" si="17"/>
        <v>0</v>
      </c>
      <c r="CQ15" s="42">
        <f t="shared" si="17"/>
        <v>0</v>
      </c>
      <c r="CR15" s="42">
        <f t="shared" si="17"/>
        <v>0</v>
      </c>
      <c r="CS15" s="42">
        <f t="shared" si="17"/>
        <v>0</v>
      </c>
      <c r="CT15" s="42">
        <f t="shared" si="17"/>
        <v>0</v>
      </c>
      <c r="CU15" s="42">
        <f t="shared" si="17"/>
        <v>0</v>
      </c>
      <c r="CV15" s="42">
        <f t="shared" si="17"/>
        <v>0</v>
      </c>
      <c r="CW15" s="42">
        <f t="shared" si="17"/>
        <v>0</v>
      </c>
      <c r="CX15" s="42">
        <f t="shared" si="17"/>
        <v>0</v>
      </c>
      <c r="CY15" s="42">
        <f t="shared" si="17"/>
        <v>0</v>
      </c>
      <c r="CZ15" s="42">
        <f t="shared" si="17"/>
        <v>0</v>
      </c>
      <c r="DA15" s="42">
        <f t="shared" si="17"/>
        <v>0</v>
      </c>
      <c r="DB15" s="42">
        <f t="shared" si="17"/>
        <v>0</v>
      </c>
      <c r="DC15" s="42">
        <f t="shared" si="17"/>
        <v>0</v>
      </c>
      <c r="DD15" s="42">
        <f t="shared" si="17"/>
        <v>0</v>
      </c>
      <c r="DE15" s="257">
        <f t="shared" si="17"/>
        <v>0</v>
      </c>
    </row>
    <row r="16" spans="1:109" ht="21" x14ac:dyDescent="0.2">
      <c r="A16" s="41" t="s">
        <v>192</v>
      </c>
      <c r="B16" s="233">
        <f t="shared" ref="B16:BL16" si="18">COUNTIF(B$9:B$10,3)</f>
        <v>0</v>
      </c>
      <c r="C16" s="42">
        <f t="shared" si="18"/>
        <v>0</v>
      </c>
      <c r="D16" s="42">
        <f t="shared" si="18"/>
        <v>0</v>
      </c>
      <c r="E16" s="42">
        <f t="shared" si="18"/>
        <v>0</v>
      </c>
      <c r="F16" s="257">
        <f t="shared" si="18"/>
        <v>0</v>
      </c>
      <c r="G16" s="42">
        <f t="shared" si="18"/>
        <v>0</v>
      </c>
      <c r="H16" s="42">
        <f t="shared" si="18"/>
        <v>0</v>
      </c>
      <c r="I16" s="42">
        <f t="shared" si="18"/>
        <v>0</v>
      </c>
      <c r="J16" s="42">
        <f t="shared" si="18"/>
        <v>0</v>
      </c>
      <c r="K16" s="42">
        <f t="shared" si="18"/>
        <v>0</v>
      </c>
      <c r="L16" s="42">
        <f t="shared" si="18"/>
        <v>0</v>
      </c>
      <c r="M16" s="42">
        <f t="shared" si="18"/>
        <v>0</v>
      </c>
      <c r="N16" s="261">
        <f t="shared" si="18"/>
        <v>0</v>
      </c>
      <c r="O16" s="233">
        <f t="shared" si="18"/>
        <v>0</v>
      </c>
      <c r="P16" s="257">
        <f t="shared" si="18"/>
        <v>0</v>
      </c>
      <c r="Q16" s="42">
        <f t="shared" si="18"/>
        <v>0</v>
      </c>
      <c r="R16" s="42">
        <f t="shared" si="18"/>
        <v>0</v>
      </c>
      <c r="S16" s="42">
        <f t="shared" si="18"/>
        <v>0</v>
      </c>
      <c r="T16" s="42">
        <f t="shared" si="18"/>
        <v>0</v>
      </c>
      <c r="U16" s="42">
        <f t="shared" si="18"/>
        <v>0</v>
      </c>
      <c r="V16" s="42">
        <f t="shared" si="18"/>
        <v>1</v>
      </c>
      <c r="W16" s="261">
        <f t="shared" si="18"/>
        <v>0</v>
      </c>
      <c r="X16" s="262">
        <f t="shared" si="18"/>
        <v>0</v>
      </c>
      <c r="Y16" s="261">
        <f t="shared" si="18"/>
        <v>0</v>
      </c>
      <c r="Z16" s="233">
        <f t="shared" si="18"/>
        <v>0</v>
      </c>
      <c r="AA16" s="42">
        <f t="shared" si="18"/>
        <v>0</v>
      </c>
      <c r="AB16" s="42">
        <f t="shared" si="18"/>
        <v>0</v>
      </c>
      <c r="AC16" s="42">
        <f t="shared" si="18"/>
        <v>0</v>
      </c>
      <c r="AD16" s="42">
        <f t="shared" si="18"/>
        <v>0</v>
      </c>
      <c r="AE16" s="257">
        <f t="shared" si="18"/>
        <v>0</v>
      </c>
      <c r="AF16" s="42">
        <f t="shared" si="18"/>
        <v>0</v>
      </c>
      <c r="AG16" s="42">
        <f t="shared" si="18"/>
        <v>0</v>
      </c>
      <c r="AH16" s="42">
        <f t="shared" si="18"/>
        <v>0</v>
      </c>
      <c r="AI16" s="42">
        <f t="shared" si="18"/>
        <v>0</v>
      </c>
      <c r="AJ16" s="42">
        <f t="shared" si="18"/>
        <v>0</v>
      </c>
      <c r="AK16" s="42">
        <f t="shared" si="18"/>
        <v>0</v>
      </c>
      <c r="AL16" s="42">
        <f t="shared" si="18"/>
        <v>0</v>
      </c>
      <c r="AM16" s="42">
        <f t="shared" si="18"/>
        <v>0</v>
      </c>
      <c r="AN16" s="42">
        <f t="shared" si="18"/>
        <v>0</v>
      </c>
      <c r="AO16" s="261">
        <f t="shared" si="18"/>
        <v>0</v>
      </c>
      <c r="AP16" s="233">
        <f t="shared" si="18"/>
        <v>0</v>
      </c>
      <c r="AQ16" s="42">
        <f t="shared" si="18"/>
        <v>0</v>
      </c>
      <c r="AR16" s="42">
        <f t="shared" si="18"/>
        <v>0</v>
      </c>
      <c r="AS16" s="42">
        <f t="shared" si="18"/>
        <v>0</v>
      </c>
      <c r="AT16" s="42">
        <f t="shared" si="18"/>
        <v>0</v>
      </c>
      <c r="AU16" s="257">
        <f t="shared" si="18"/>
        <v>0</v>
      </c>
      <c r="AV16" s="42">
        <f t="shared" si="18"/>
        <v>2</v>
      </c>
      <c r="AW16" s="42">
        <f t="shared" si="18"/>
        <v>0</v>
      </c>
      <c r="AX16" s="261">
        <f t="shared" si="18"/>
        <v>0</v>
      </c>
      <c r="AY16" s="233">
        <f t="shared" si="18"/>
        <v>0</v>
      </c>
      <c r="AZ16" s="42">
        <f t="shared" si="18"/>
        <v>0</v>
      </c>
      <c r="BA16" s="42">
        <f t="shared" si="18"/>
        <v>0</v>
      </c>
      <c r="BB16" s="42">
        <f t="shared" si="18"/>
        <v>0</v>
      </c>
      <c r="BC16" s="42">
        <f t="shared" si="18"/>
        <v>0</v>
      </c>
      <c r="BD16" s="42">
        <f t="shared" si="18"/>
        <v>0</v>
      </c>
      <c r="BE16" s="42">
        <f t="shared" si="18"/>
        <v>0</v>
      </c>
      <c r="BF16" s="42">
        <f t="shared" si="18"/>
        <v>0</v>
      </c>
      <c r="BG16" s="42">
        <f t="shared" si="18"/>
        <v>0</v>
      </c>
      <c r="BH16" s="257">
        <f t="shared" si="18"/>
        <v>0</v>
      </c>
      <c r="BI16" s="42">
        <f t="shared" si="18"/>
        <v>0</v>
      </c>
      <c r="BJ16" s="42">
        <f t="shared" si="18"/>
        <v>0</v>
      </c>
      <c r="BK16" s="42">
        <f t="shared" si="18"/>
        <v>0</v>
      </c>
      <c r="BL16" s="42">
        <f t="shared" si="18"/>
        <v>0</v>
      </c>
      <c r="BM16" s="42">
        <f t="shared" ref="BM16:DE16" si="19">COUNTIF(BM$9:BM$10,3)</f>
        <v>0</v>
      </c>
      <c r="BN16" s="42">
        <f t="shared" si="19"/>
        <v>0</v>
      </c>
      <c r="BO16" s="42">
        <f t="shared" si="19"/>
        <v>0</v>
      </c>
      <c r="BP16" s="42">
        <f t="shared" si="19"/>
        <v>0</v>
      </c>
      <c r="BQ16" s="42">
        <f t="shared" si="19"/>
        <v>0</v>
      </c>
      <c r="BR16" s="42">
        <f t="shared" si="19"/>
        <v>0</v>
      </c>
      <c r="BS16" s="42">
        <f t="shared" si="19"/>
        <v>0</v>
      </c>
      <c r="BT16" s="42">
        <f t="shared" si="19"/>
        <v>0</v>
      </c>
      <c r="BU16" s="42">
        <f t="shared" si="19"/>
        <v>0</v>
      </c>
      <c r="BV16" s="42">
        <f t="shared" si="19"/>
        <v>0</v>
      </c>
      <c r="BW16" s="261">
        <f t="shared" si="19"/>
        <v>0</v>
      </c>
      <c r="BX16" s="262">
        <f t="shared" si="19"/>
        <v>0</v>
      </c>
      <c r="BY16" s="261">
        <f t="shared" si="19"/>
        <v>0</v>
      </c>
      <c r="BZ16" s="233">
        <f t="shared" si="19"/>
        <v>0</v>
      </c>
      <c r="CA16" s="257">
        <f t="shared" si="19"/>
        <v>0</v>
      </c>
      <c r="CB16" s="42">
        <f t="shared" si="19"/>
        <v>0</v>
      </c>
      <c r="CC16" s="42">
        <f t="shared" si="19"/>
        <v>0</v>
      </c>
      <c r="CD16" s="42">
        <f t="shared" si="19"/>
        <v>0</v>
      </c>
      <c r="CE16" s="42">
        <f t="shared" si="19"/>
        <v>0</v>
      </c>
      <c r="CF16" s="42">
        <f t="shared" si="19"/>
        <v>0</v>
      </c>
      <c r="CG16" s="42">
        <f t="shared" si="19"/>
        <v>0</v>
      </c>
      <c r="CH16" s="261">
        <f t="shared" si="19"/>
        <v>0</v>
      </c>
      <c r="CI16" s="233">
        <f t="shared" si="19"/>
        <v>0</v>
      </c>
      <c r="CJ16" s="42">
        <f t="shared" si="19"/>
        <v>0</v>
      </c>
      <c r="CK16" s="42">
        <f t="shared" si="19"/>
        <v>0</v>
      </c>
      <c r="CL16" s="42">
        <f t="shared" si="19"/>
        <v>0</v>
      </c>
      <c r="CM16" s="42">
        <f t="shared" si="19"/>
        <v>0</v>
      </c>
      <c r="CN16" s="42">
        <f t="shared" si="19"/>
        <v>0</v>
      </c>
      <c r="CO16" s="42">
        <f t="shared" si="19"/>
        <v>0</v>
      </c>
      <c r="CP16" s="42">
        <f t="shared" si="19"/>
        <v>0</v>
      </c>
      <c r="CQ16" s="42">
        <f t="shared" si="19"/>
        <v>0</v>
      </c>
      <c r="CR16" s="42">
        <f t="shared" si="19"/>
        <v>0</v>
      </c>
      <c r="CS16" s="42">
        <f t="shared" si="19"/>
        <v>0</v>
      </c>
      <c r="CT16" s="42">
        <f t="shared" si="19"/>
        <v>0</v>
      </c>
      <c r="CU16" s="42">
        <f t="shared" si="19"/>
        <v>0</v>
      </c>
      <c r="CV16" s="42">
        <f t="shared" si="19"/>
        <v>0</v>
      </c>
      <c r="CW16" s="42">
        <f t="shared" si="19"/>
        <v>0</v>
      </c>
      <c r="CX16" s="42">
        <f t="shared" si="19"/>
        <v>0</v>
      </c>
      <c r="CY16" s="42">
        <f t="shared" si="19"/>
        <v>0</v>
      </c>
      <c r="CZ16" s="42">
        <f t="shared" si="19"/>
        <v>0</v>
      </c>
      <c r="DA16" s="42">
        <f t="shared" si="19"/>
        <v>0</v>
      </c>
      <c r="DB16" s="42">
        <f t="shared" si="19"/>
        <v>0</v>
      </c>
      <c r="DC16" s="42">
        <f t="shared" si="19"/>
        <v>0</v>
      </c>
      <c r="DD16" s="42">
        <f t="shared" si="19"/>
        <v>0</v>
      </c>
      <c r="DE16" s="257">
        <f t="shared" si="19"/>
        <v>0</v>
      </c>
    </row>
    <row r="17" spans="1:109" ht="21" x14ac:dyDescent="0.2">
      <c r="A17" s="41" t="s">
        <v>193</v>
      </c>
      <c r="B17" s="233">
        <f t="shared" ref="B17:BL17" si="20">COUNTIF(B$9:B$10,4)</f>
        <v>0</v>
      </c>
      <c r="C17" s="42">
        <f t="shared" si="20"/>
        <v>0</v>
      </c>
      <c r="D17" s="42">
        <f t="shared" si="20"/>
        <v>0</v>
      </c>
      <c r="E17" s="42">
        <f t="shared" si="20"/>
        <v>0</v>
      </c>
      <c r="F17" s="257">
        <f t="shared" si="20"/>
        <v>0</v>
      </c>
      <c r="G17" s="42">
        <f t="shared" si="20"/>
        <v>0</v>
      </c>
      <c r="H17" s="42">
        <f t="shared" si="20"/>
        <v>0</v>
      </c>
      <c r="I17" s="42">
        <f t="shared" si="20"/>
        <v>0</v>
      </c>
      <c r="J17" s="42">
        <f t="shared" si="20"/>
        <v>0</v>
      </c>
      <c r="K17" s="42">
        <f t="shared" si="20"/>
        <v>0</v>
      </c>
      <c r="L17" s="42">
        <f t="shared" si="20"/>
        <v>0</v>
      </c>
      <c r="M17" s="42">
        <f t="shared" si="20"/>
        <v>0</v>
      </c>
      <c r="N17" s="261">
        <f t="shared" si="20"/>
        <v>0</v>
      </c>
      <c r="O17" s="233">
        <f t="shared" si="20"/>
        <v>0</v>
      </c>
      <c r="P17" s="257">
        <f t="shared" si="20"/>
        <v>0</v>
      </c>
      <c r="Q17" s="42">
        <f t="shared" si="20"/>
        <v>2</v>
      </c>
      <c r="R17" s="42">
        <f t="shared" si="20"/>
        <v>1</v>
      </c>
      <c r="S17" s="42">
        <f t="shared" si="20"/>
        <v>1</v>
      </c>
      <c r="T17" s="42">
        <f t="shared" si="20"/>
        <v>1</v>
      </c>
      <c r="U17" s="42">
        <f t="shared" si="20"/>
        <v>2</v>
      </c>
      <c r="V17" s="42">
        <f t="shared" si="20"/>
        <v>1</v>
      </c>
      <c r="W17" s="261">
        <f t="shared" si="20"/>
        <v>0</v>
      </c>
      <c r="X17" s="262">
        <f t="shared" si="20"/>
        <v>0</v>
      </c>
      <c r="Y17" s="261">
        <f t="shared" si="20"/>
        <v>0</v>
      </c>
      <c r="Z17" s="233">
        <f t="shared" si="20"/>
        <v>0</v>
      </c>
      <c r="AA17" s="42">
        <f t="shared" si="20"/>
        <v>0</v>
      </c>
      <c r="AB17" s="42">
        <f t="shared" si="20"/>
        <v>0</v>
      </c>
      <c r="AC17" s="42">
        <f t="shared" si="20"/>
        <v>0</v>
      </c>
      <c r="AD17" s="42">
        <f t="shared" si="20"/>
        <v>0</v>
      </c>
      <c r="AE17" s="257">
        <f t="shared" si="20"/>
        <v>0</v>
      </c>
      <c r="AF17" s="42">
        <f t="shared" si="20"/>
        <v>0</v>
      </c>
      <c r="AG17" s="42">
        <f t="shared" si="20"/>
        <v>0</v>
      </c>
      <c r="AH17" s="42">
        <f t="shared" si="20"/>
        <v>0</v>
      </c>
      <c r="AI17" s="42">
        <f t="shared" si="20"/>
        <v>0</v>
      </c>
      <c r="AJ17" s="42">
        <f t="shared" si="20"/>
        <v>0</v>
      </c>
      <c r="AK17" s="42">
        <f t="shared" si="20"/>
        <v>0</v>
      </c>
      <c r="AL17" s="42">
        <f t="shared" si="20"/>
        <v>0</v>
      </c>
      <c r="AM17" s="42">
        <f t="shared" si="20"/>
        <v>0</v>
      </c>
      <c r="AN17" s="42">
        <f t="shared" si="20"/>
        <v>0</v>
      </c>
      <c r="AO17" s="261">
        <f t="shared" si="20"/>
        <v>0</v>
      </c>
      <c r="AP17" s="233">
        <f t="shared" si="20"/>
        <v>0</v>
      </c>
      <c r="AQ17" s="42">
        <f t="shared" si="20"/>
        <v>0</v>
      </c>
      <c r="AR17" s="42">
        <f t="shared" si="20"/>
        <v>0</v>
      </c>
      <c r="AS17" s="42">
        <f t="shared" si="20"/>
        <v>0</v>
      </c>
      <c r="AT17" s="42">
        <f t="shared" si="20"/>
        <v>0</v>
      </c>
      <c r="AU17" s="257">
        <f t="shared" si="20"/>
        <v>0</v>
      </c>
      <c r="AV17" s="42">
        <f t="shared" si="20"/>
        <v>0</v>
      </c>
      <c r="AW17" s="42">
        <f t="shared" si="20"/>
        <v>0</v>
      </c>
      <c r="AX17" s="261">
        <f t="shared" si="20"/>
        <v>0</v>
      </c>
      <c r="AY17" s="233">
        <f t="shared" si="20"/>
        <v>2</v>
      </c>
      <c r="AZ17" s="42">
        <f t="shared" si="20"/>
        <v>0</v>
      </c>
      <c r="BA17" s="42">
        <f t="shared" si="20"/>
        <v>2</v>
      </c>
      <c r="BB17" s="42">
        <f t="shared" si="20"/>
        <v>0</v>
      </c>
      <c r="BC17" s="42">
        <f t="shared" si="20"/>
        <v>2</v>
      </c>
      <c r="BD17" s="42">
        <f t="shared" si="20"/>
        <v>0</v>
      </c>
      <c r="BE17" s="42">
        <f t="shared" si="20"/>
        <v>2</v>
      </c>
      <c r="BF17" s="42">
        <f t="shared" si="20"/>
        <v>0</v>
      </c>
      <c r="BG17" s="42">
        <f t="shared" si="20"/>
        <v>1</v>
      </c>
      <c r="BH17" s="257">
        <f t="shared" si="20"/>
        <v>0</v>
      </c>
      <c r="BI17" s="42">
        <f t="shared" si="20"/>
        <v>0</v>
      </c>
      <c r="BJ17" s="42">
        <f t="shared" si="20"/>
        <v>0</v>
      </c>
      <c r="BK17" s="42">
        <f t="shared" si="20"/>
        <v>0</v>
      </c>
      <c r="BL17" s="42">
        <f t="shared" si="20"/>
        <v>0</v>
      </c>
      <c r="BM17" s="42">
        <f t="shared" ref="BM17:DE17" si="21">COUNTIF(BM$9:BM$10,4)</f>
        <v>0</v>
      </c>
      <c r="BN17" s="42">
        <f t="shared" si="21"/>
        <v>0</v>
      </c>
      <c r="BO17" s="42">
        <f t="shared" si="21"/>
        <v>0</v>
      </c>
      <c r="BP17" s="42">
        <f t="shared" si="21"/>
        <v>0</v>
      </c>
      <c r="BQ17" s="42">
        <f t="shared" si="21"/>
        <v>0</v>
      </c>
      <c r="BR17" s="42">
        <f t="shared" si="21"/>
        <v>0</v>
      </c>
      <c r="BS17" s="42">
        <f t="shared" si="21"/>
        <v>0</v>
      </c>
      <c r="BT17" s="42">
        <f t="shared" si="21"/>
        <v>0</v>
      </c>
      <c r="BU17" s="42">
        <f t="shared" si="21"/>
        <v>0</v>
      </c>
      <c r="BV17" s="42">
        <f t="shared" si="21"/>
        <v>0</v>
      </c>
      <c r="BW17" s="261">
        <f t="shared" si="21"/>
        <v>0</v>
      </c>
      <c r="BX17" s="262">
        <f t="shared" si="21"/>
        <v>0</v>
      </c>
      <c r="BY17" s="261">
        <f t="shared" si="21"/>
        <v>0</v>
      </c>
      <c r="BZ17" s="233">
        <f t="shared" si="21"/>
        <v>0</v>
      </c>
      <c r="CA17" s="257">
        <f t="shared" si="21"/>
        <v>0</v>
      </c>
      <c r="CB17" s="42">
        <f t="shared" si="21"/>
        <v>0</v>
      </c>
      <c r="CC17" s="42">
        <f t="shared" si="21"/>
        <v>0</v>
      </c>
      <c r="CD17" s="42">
        <f t="shared" si="21"/>
        <v>0</v>
      </c>
      <c r="CE17" s="42">
        <f t="shared" si="21"/>
        <v>0</v>
      </c>
      <c r="CF17" s="42">
        <f t="shared" si="21"/>
        <v>0</v>
      </c>
      <c r="CG17" s="42">
        <f t="shared" si="21"/>
        <v>0</v>
      </c>
      <c r="CH17" s="261">
        <f t="shared" si="21"/>
        <v>0</v>
      </c>
      <c r="CI17" s="233">
        <f t="shared" si="21"/>
        <v>0</v>
      </c>
      <c r="CJ17" s="42">
        <f t="shared" si="21"/>
        <v>0</v>
      </c>
      <c r="CK17" s="42">
        <f t="shared" si="21"/>
        <v>0</v>
      </c>
      <c r="CL17" s="42">
        <f t="shared" si="21"/>
        <v>0</v>
      </c>
      <c r="CM17" s="42">
        <f t="shared" si="21"/>
        <v>0</v>
      </c>
      <c r="CN17" s="42">
        <f t="shared" si="21"/>
        <v>0</v>
      </c>
      <c r="CO17" s="42">
        <f t="shared" si="21"/>
        <v>0</v>
      </c>
      <c r="CP17" s="42">
        <f t="shared" si="21"/>
        <v>0</v>
      </c>
      <c r="CQ17" s="42">
        <f t="shared" si="21"/>
        <v>0</v>
      </c>
      <c r="CR17" s="42">
        <f t="shared" si="21"/>
        <v>0</v>
      </c>
      <c r="CS17" s="42">
        <f t="shared" si="21"/>
        <v>0</v>
      </c>
      <c r="CT17" s="42">
        <f t="shared" si="21"/>
        <v>0</v>
      </c>
      <c r="CU17" s="42">
        <f t="shared" si="21"/>
        <v>0</v>
      </c>
      <c r="CV17" s="42">
        <f t="shared" si="21"/>
        <v>0</v>
      </c>
      <c r="CW17" s="42">
        <f t="shared" si="21"/>
        <v>0</v>
      </c>
      <c r="CX17" s="42">
        <f t="shared" si="21"/>
        <v>0</v>
      </c>
      <c r="CY17" s="42">
        <f t="shared" si="21"/>
        <v>0</v>
      </c>
      <c r="CZ17" s="42">
        <f t="shared" si="21"/>
        <v>0</v>
      </c>
      <c r="DA17" s="42">
        <f t="shared" si="21"/>
        <v>0</v>
      </c>
      <c r="DB17" s="42">
        <f t="shared" si="21"/>
        <v>0</v>
      </c>
      <c r="DC17" s="42">
        <f t="shared" si="21"/>
        <v>0</v>
      </c>
      <c r="DD17" s="42">
        <f t="shared" si="21"/>
        <v>0</v>
      </c>
      <c r="DE17" s="257">
        <f t="shared" si="21"/>
        <v>0</v>
      </c>
    </row>
    <row r="18" spans="1:109" ht="21" x14ac:dyDescent="0.2">
      <c r="A18" s="41" t="s">
        <v>194</v>
      </c>
      <c r="B18" s="233">
        <f t="shared" ref="B18:BL18" si="22">COUNTIF(B$9:B$10,5)</f>
        <v>0</v>
      </c>
      <c r="C18" s="42">
        <f t="shared" si="22"/>
        <v>0</v>
      </c>
      <c r="D18" s="42">
        <f t="shared" si="22"/>
        <v>0</v>
      </c>
      <c r="E18" s="42">
        <f t="shared" si="22"/>
        <v>2</v>
      </c>
      <c r="F18" s="257">
        <f t="shared" si="22"/>
        <v>0</v>
      </c>
      <c r="G18" s="42">
        <f t="shared" si="22"/>
        <v>0</v>
      </c>
      <c r="H18" s="42">
        <f t="shared" si="22"/>
        <v>0</v>
      </c>
      <c r="I18" s="42">
        <f t="shared" si="22"/>
        <v>0</v>
      </c>
      <c r="J18" s="42">
        <f t="shared" si="22"/>
        <v>0</v>
      </c>
      <c r="K18" s="42">
        <f t="shared" si="22"/>
        <v>0</v>
      </c>
      <c r="L18" s="42">
        <f t="shared" si="22"/>
        <v>0</v>
      </c>
      <c r="M18" s="42">
        <f t="shared" si="22"/>
        <v>0</v>
      </c>
      <c r="N18" s="261">
        <f t="shared" si="22"/>
        <v>0</v>
      </c>
      <c r="O18" s="233">
        <f t="shared" si="22"/>
        <v>0</v>
      </c>
      <c r="P18" s="257">
        <f t="shared" si="22"/>
        <v>0</v>
      </c>
      <c r="Q18" s="42">
        <f t="shared" si="22"/>
        <v>0</v>
      </c>
      <c r="R18" s="42">
        <f t="shared" si="22"/>
        <v>0</v>
      </c>
      <c r="S18" s="42">
        <f t="shared" si="22"/>
        <v>0</v>
      </c>
      <c r="T18" s="42">
        <f t="shared" si="22"/>
        <v>0</v>
      </c>
      <c r="U18" s="42">
        <f t="shared" si="22"/>
        <v>0</v>
      </c>
      <c r="V18" s="42">
        <f t="shared" si="22"/>
        <v>0</v>
      </c>
      <c r="W18" s="261">
        <f t="shared" si="22"/>
        <v>0</v>
      </c>
      <c r="X18" s="262">
        <f t="shared" si="22"/>
        <v>0</v>
      </c>
      <c r="Y18" s="261">
        <f t="shared" si="22"/>
        <v>0</v>
      </c>
      <c r="Z18" s="233">
        <f t="shared" si="22"/>
        <v>0</v>
      </c>
      <c r="AA18" s="42">
        <f t="shared" si="22"/>
        <v>0</v>
      </c>
      <c r="AB18" s="42">
        <f t="shared" si="22"/>
        <v>0</v>
      </c>
      <c r="AC18" s="42">
        <f t="shared" si="22"/>
        <v>0</v>
      </c>
      <c r="AD18" s="42">
        <f t="shared" si="22"/>
        <v>0</v>
      </c>
      <c r="AE18" s="257">
        <f t="shared" si="22"/>
        <v>0</v>
      </c>
      <c r="AF18" s="42">
        <f t="shared" si="22"/>
        <v>0</v>
      </c>
      <c r="AG18" s="42">
        <f t="shared" si="22"/>
        <v>0</v>
      </c>
      <c r="AH18" s="42">
        <f t="shared" si="22"/>
        <v>0</v>
      </c>
      <c r="AI18" s="42">
        <f t="shared" si="22"/>
        <v>0</v>
      </c>
      <c r="AJ18" s="42">
        <f t="shared" si="22"/>
        <v>0</v>
      </c>
      <c r="AK18" s="42">
        <f t="shared" si="22"/>
        <v>0</v>
      </c>
      <c r="AL18" s="42">
        <f t="shared" si="22"/>
        <v>0</v>
      </c>
      <c r="AM18" s="42">
        <f t="shared" si="22"/>
        <v>0</v>
      </c>
      <c r="AN18" s="42">
        <f t="shared" si="22"/>
        <v>0</v>
      </c>
      <c r="AO18" s="261">
        <f t="shared" si="22"/>
        <v>0</v>
      </c>
      <c r="AP18" s="233">
        <f t="shared" si="22"/>
        <v>0</v>
      </c>
      <c r="AQ18" s="42">
        <f t="shared" si="22"/>
        <v>0</v>
      </c>
      <c r="AR18" s="42">
        <f t="shared" si="22"/>
        <v>0</v>
      </c>
      <c r="AS18" s="42">
        <f t="shared" si="22"/>
        <v>0</v>
      </c>
      <c r="AT18" s="42">
        <f t="shared" si="22"/>
        <v>0</v>
      </c>
      <c r="AU18" s="257">
        <f t="shared" si="22"/>
        <v>0</v>
      </c>
      <c r="AV18" s="42">
        <f t="shared" si="22"/>
        <v>0</v>
      </c>
      <c r="AW18" s="42">
        <f t="shared" si="22"/>
        <v>0</v>
      </c>
      <c r="AX18" s="261">
        <f t="shared" si="22"/>
        <v>0</v>
      </c>
      <c r="AY18" s="233">
        <f t="shared" si="22"/>
        <v>0</v>
      </c>
      <c r="AZ18" s="42">
        <f t="shared" si="22"/>
        <v>0</v>
      </c>
      <c r="BA18" s="42">
        <f t="shared" si="22"/>
        <v>0</v>
      </c>
      <c r="BB18" s="42">
        <f t="shared" si="22"/>
        <v>0</v>
      </c>
      <c r="BC18" s="42">
        <f t="shared" si="22"/>
        <v>0</v>
      </c>
      <c r="BD18" s="42">
        <f t="shared" si="22"/>
        <v>0</v>
      </c>
      <c r="BE18" s="42">
        <f t="shared" si="22"/>
        <v>0</v>
      </c>
      <c r="BF18" s="42">
        <f t="shared" si="22"/>
        <v>0</v>
      </c>
      <c r="BG18" s="42">
        <f t="shared" si="22"/>
        <v>1</v>
      </c>
      <c r="BH18" s="257">
        <f t="shared" si="22"/>
        <v>0</v>
      </c>
      <c r="BI18" s="42">
        <f t="shared" si="22"/>
        <v>0</v>
      </c>
      <c r="BJ18" s="42">
        <f t="shared" si="22"/>
        <v>0</v>
      </c>
      <c r="BK18" s="42">
        <f t="shared" si="22"/>
        <v>0</v>
      </c>
      <c r="BL18" s="42">
        <f t="shared" si="22"/>
        <v>0</v>
      </c>
      <c r="BM18" s="42">
        <f t="shared" ref="BM18:DE18" si="23">COUNTIF(BM$9:BM$10,5)</f>
        <v>0</v>
      </c>
      <c r="BN18" s="42">
        <f t="shared" si="23"/>
        <v>0</v>
      </c>
      <c r="BO18" s="42">
        <f t="shared" si="23"/>
        <v>0</v>
      </c>
      <c r="BP18" s="42">
        <f t="shared" si="23"/>
        <v>0</v>
      </c>
      <c r="BQ18" s="42">
        <f t="shared" si="23"/>
        <v>0</v>
      </c>
      <c r="BR18" s="42">
        <f t="shared" si="23"/>
        <v>0</v>
      </c>
      <c r="BS18" s="42">
        <f t="shared" si="23"/>
        <v>0</v>
      </c>
      <c r="BT18" s="42">
        <f t="shared" si="23"/>
        <v>0</v>
      </c>
      <c r="BU18" s="42">
        <f t="shared" si="23"/>
        <v>0</v>
      </c>
      <c r="BV18" s="42">
        <f t="shared" si="23"/>
        <v>0</v>
      </c>
      <c r="BW18" s="261">
        <f t="shared" si="23"/>
        <v>0</v>
      </c>
      <c r="BX18" s="262">
        <f t="shared" si="23"/>
        <v>0</v>
      </c>
      <c r="BY18" s="261">
        <f t="shared" si="23"/>
        <v>0</v>
      </c>
      <c r="BZ18" s="233">
        <f t="shared" si="23"/>
        <v>0</v>
      </c>
      <c r="CA18" s="257">
        <f t="shared" si="23"/>
        <v>0</v>
      </c>
      <c r="CB18" s="42">
        <f t="shared" si="23"/>
        <v>0</v>
      </c>
      <c r="CC18" s="42">
        <f t="shared" si="23"/>
        <v>0</v>
      </c>
      <c r="CD18" s="42">
        <f t="shared" si="23"/>
        <v>0</v>
      </c>
      <c r="CE18" s="42">
        <f t="shared" si="23"/>
        <v>0</v>
      </c>
      <c r="CF18" s="42">
        <f t="shared" si="23"/>
        <v>0</v>
      </c>
      <c r="CG18" s="42">
        <f t="shared" si="23"/>
        <v>0</v>
      </c>
      <c r="CH18" s="261">
        <f t="shared" si="23"/>
        <v>0</v>
      </c>
      <c r="CI18" s="233">
        <f t="shared" si="23"/>
        <v>0</v>
      </c>
      <c r="CJ18" s="42">
        <f t="shared" si="23"/>
        <v>0</v>
      </c>
      <c r="CK18" s="42">
        <f t="shared" si="23"/>
        <v>0</v>
      </c>
      <c r="CL18" s="42">
        <f t="shared" si="23"/>
        <v>0</v>
      </c>
      <c r="CM18" s="42">
        <f t="shared" si="23"/>
        <v>0</v>
      </c>
      <c r="CN18" s="42">
        <f t="shared" si="23"/>
        <v>0</v>
      </c>
      <c r="CO18" s="42">
        <f t="shared" si="23"/>
        <v>0</v>
      </c>
      <c r="CP18" s="42">
        <f t="shared" si="23"/>
        <v>0</v>
      </c>
      <c r="CQ18" s="42">
        <f t="shared" si="23"/>
        <v>0</v>
      </c>
      <c r="CR18" s="42">
        <f t="shared" si="23"/>
        <v>0</v>
      </c>
      <c r="CS18" s="42">
        <f t="shared" si="23"/>
        <v>0</v>
      </c>
      <c r="CT18" s="42">
        <f t="shared" si="23"/>
        <v>0</v>
      </c>
      <c r="CU18" s="42">
        <f t="shared" si="23"/>
        <v>0</v>
      </c>
      <c r="CV18" s="42">
        <f t="shared" si="23"/>
        <v>0</v>
      </c>
      <c r="CW18" s="42">
        <f t="shared" si="23"/>
        <v>0</v>
      </c>
      <c r="CX18" s="42">
        <f t="shared" si="23"/>
        <v>0</v>
      </c>
      <c r="CY18" s="42">
        <f t="shared" si="23"/>
        <v>0</v>
      </c>
      <c r="CZ18" s="42">
        <f t="shared" si="23"/>
        <v>0</v>
      </c>
      <c r="DA18" s="42">
        <f t="shared" si="23"/>
        <v>0</v>
      </c>
      <c r="DB18" s="42">
        <f t="shared" si="23"/>
        <v>0</v>
      </c>
      <c r="DC18" s="42">
        <f t="shared" si="23"/>
        <v>0</v>
      </c>
      <c r="DD18" s="42">
        <f t="shared" si="23"/>
        <v>0</v>
      </c>
      <c r="DE18" s="257">
        <f t="shared" si="23"/>
        <v>0</v>
      </c>
    </row>
    <row r="19" spans="1:109" ht="21" x14ac:dyDescent="0.2">
      <c r="A19" s="41" t="s">
        <v>195</v>
      </c>
      <c r="B19" s="233">
        <f t="shared" ref="B19:BL19" si="24">COUNTIF(B$9:B$10,6)</f>
        <v>0</v>
      </c>
      <c r="C19" s="42">
        <f t="shared" si="24"/>
        <v>0</v>
      </c>
      <c r="D19" s="42">
        <f t="shared" si="24"/>
        <v>0</v>
      </c>
      <c r="E19" s="42">
        <f t="shared" si="24"/>
        <v>0</v>
      </c>
      <c r="F19" s="257">
        <f t="shared" si="24"/>
        <v>0</v>
      </c>
      <c r="G19" s="42">
        <f t="shared" si="24"/>
        <v>0</v>
      </c>
      <c r="H19" s="42">
        <f t="shared" si="24"/>
        <v>0</v>
      </c>
      <c r="I19" s="42">
        <f t="shared" si="24"/>
        <v>0</v>
      </c>
      <c r="J19" s="42">
        <f t="shared" si="24"/>
        <v>0</v>
      </c>
      <c r="K19" s="42">
        <f t="shared" si="24"/>
        <v>0</v>
      </c>
      <c r="L19" s="42">
        <f t="shared" si="24"/>
        <v>0</v>
      </c>
      <c r="M19" s="42">
        <f t="shared" si="24"/>
        <v>0</v>
      </c>
      <c r="N19" s="261">
        <f t="shared" si="24"/>
        <v>0</v>
      </c>
      <c r="O19" s="233">
        <f t="shared" si="24"/>
        <v>0</v>
      </c>
      <c r="P19" s="257">
        <f t="shared" si="24"/>
        <v>0</v>
      </c>
      <c r="Q19" s="42">
        <f t="shared" si="24"/>
        <v>0</v>
      </c>
      <c r="R19" s="42">
        <f t="shared" si="24"/>
        <v>0</v>
      </c>
      <c r="S19" s="42">
        <f t="shared" si="24"/>
        <v>0</v>
      </c>
      <c r="T19" s="42">
        <f t="shared" si="24"/>
        <v>0</v>
      </c>
      <c r="U19" s="42">
        <f t="shared" si="24"/>
        <v>0</v>
      </c>
      <c r="V19" s="42">
        <f t="shared" si="24"/>
        <v>0</v>
      </c>
      <c r="W19" s="261">
        <f t="shared" si="24"/>
        <v>0</v>
      </c>
      <c r="X19" s="262">
        <f t="shared" si="24"/>
        <v>0</v>
      </c>
      <c r="Y19" s="261">
        <f t="shared" si="24"/>
        <v>0</v>
      </c>
      <c r="Z19" s="233">
        <f t="shared" si="24"/>
        <v>0</v>
      </c>
      <c r="AA19" s="42">
        <f t="shared" si="24"/>
        <v>0</v>
      </c>
      <c r="AB19" s="42">
        <f t="shared" si="24"/>
        <v>0</v>
      </c>
      <c r="AC19" s="42">
        <f t="shared" si="24"/>
        <v>0</v>
      </c>
      <c r="AD19" s="42">
        <f t="shared" si="24"/>
        <v>0</v>
      </c>
      <c r="AE19" s="257">
        <f t="shared" si="24"/>
        <v>0</v>
      </c>
      <c r="AF19" s="42">
        <f t="shared" si="24"/>
        <v>0</v>
      </c>
      <c r="AG19" s="42">
        <f t="shared" si="24"/>
        <v>0</v>
      </c>
      <c r="AH19" s="42">
        <f t="shared" si="24"/>
        <v>0</v>
      </c>
      <c r="AI19" s="42">
        <f t="shared" si="24"/>
        <v>0</v>
      </c>
      <c r="AJ19" s="42">
        <f t="shared" si="24"/>
        <v>0</v>
      </c>
      <c r="AK19" s="42">
        <f t="shared" si="24"/>
        <v>0</v>
      </c>
      <c r="AL19" s="42">
        <f t="shared" si="24"/>
        <v>0</v>
      </c>
      <c r="AM19" s="42">
        <f t="shared" si="24"/>
        <v>0</v>
      </c>
      <c r="AN19" s="42">
        <f t="shared" si="24"/>
        <v>0</v>
      </c>
      <c r="AO19" s="261">
        <f t="shared" si="24"/>
        <v>0</v>
      </c>
      <c r="AP19" s="233">
        <f t="shared" si="24"/>
        <v>0</v>
      </c>
      <c r="AQ19" s="42">
        <f t="shared" si="24"/>
        <v>0</v>
      </c>
      <c r="AR19" s="42">
        <f t="shared" si="24"/>
        <v>0</v>
      </c>
      <c r="AS19" s="42">
        <f t="shared" si="24"/>
        <v>0</v>
      </c>
      <c r="AT19" s="42">
        <f t="shared" si="24"/>
        <v>0</v>
      </c>
      <c r="AU19" s="257">
        <f t="shared" si="24"/>
        <v>0</v>
      </c>
      <c r="AV19" s="42">
        <f t="shared" si="24"/>
        <v>0</v>
      </c>
      <c r="AW19" s="42">
        <f t="shared" si="24"/>
        <v>0</v>
      </c>
      <c r="AX19" s="261">
        <f t="shared" si="24"/>
        <v>0</v>
      </c>
      <c r="AY19" s="233">
        <f t="shared" si="24"/>
        <v>0</v>
      </c>
      <c r="AZ19" s="42">
        <f t="shared" si="24"/>
        <v>0</v>
      </c>
      <c r="BA19" s="42">
        <f t="shared" si="24"/>
        <v>0</v>
      </c>
      <c r="BB19" s="42">
        <f t="shared" si="24"/>
        <v>0</v>
      </c>
      <c r="BC19" s="42">
        <f t="shared" si="24"/>
        <v>0</v>
      </c>
      <c r="BD19" s="42">
        <f t="shared" si="24"/>
        <v>0</v>
      </c>
      <c r="BE19" s="42">
        <f t="shared" si="24"/>
        <v>0</v>
      </c>
      <c r="BF19" s="42">
        <f t="shared" si="24"/>
        <v>0</v>
      </c>
      <c r="BG19" s="42">
        <f t="shared" si="24"/>
        <v>0</v>
      </c>
      <c r="BH19" s="257">
        <f t="shared" si="24"/>
        <v>0</v>
      </c>
      <c r="BI19" s="42">
        <f t="shared" si="24"/>
        <v>0</v>
      </c>
      <c r="BJ19" s="42">
        <f t="shared" si="24"/>
        <v>0</v>
      </c>
      <c r="BK19" s="42">
        <f t="shared" si="24"/>
        <v>0</v>
      </c>
      <c r="BL19" s="42">
        <f t="shared" si="24"/>
        <v>0</v>
      </c>
      <c r="BM19" s="42">
        <f t="shared" ref="BM19:DE19" si="25">COUNTIF(BM$9:BM$10,6)</f>
        <v>0</v>
      </c>
      <c r="BN19" s="42">
        <f t="shared" si="25"/>
        <v>0</v>
      </c>
      <c r="BO19" s="42">
        <f t="shared" si="25"/>
        <v>0</v>
      </c>
      <c r="BP19" s="42">
        <f t="shared" si="25"/>
        <v>0</v>
      </c>
      <c r="BQ19" s="42">
        <f t="shared" si="25"/>
        <v>0</v>
      </c>
      <c r="BR19" s="42">
        <f t="shared" si="25"/>
        <v>0</v>
      </c>
      <c r="BS19" s="42">
        <f t="shared" si="25"/>
        <v>0</v>
      </c>
      <c r="BT19" s="42">
        <f t="shared" si="25"/>
        <v>0</v>
      </c>
      <c r="BU19" s="42">
        <f t="shared" si="25"/>
        <v>0</v>
      </c>
      <c r="BV19" s="42">
        <f t="shared" si="25"/>
        <v>0</v>
      </c>
      <c r="BW19" s="261">
        <f t="shared" si="25"/>
        <v>0</v>
      </c>
      <c r="BX19" s="262">
        <f t="shared" si="25"/>
        <v>0</v>
      </c>
      <c r="BY19" s="261">
        <f t="shared" si="25"/>
        <v>0</v>
      </c>
      <c r="BZ19" s="233">
        <f t="shared" si="25"/>
        <v>0</v>
      </c>
      <c r="CA19" s="257">
        <f t="shared" si="25"/>
        <v>0</v>
      </c>
      <c r="CB19" s="42">
        <f t="shared" si="25"/>
        <v>0</v>
      </c>
      <c r="CC19" s="42">
        <f t="shared" si="25"/>
        <v>0</v>
      </c>
      <c r="CD19" s="42">
        <f t="shared" si="25"/>
        <v>0</v>
      </c>
      <c r="CE19" s="42">
        <f t="shared" si="25"/>
        <v>0</v>
      </c>
      <c r="CF19" s="42">
        <f t="shared" si="25"/>
        <v>0</v>
      </c>
      <c r="CG19" s="42">
        <f t="shared" si="25"/>
        <v>0</v>
      </c>
      <c r="CH19" s="261">
        <f t="shared" si="25"/>
        <v>0</v>
      </c>
      <c r="CI19" s="233">
        <f t="shared" si="25"/>
        <v>0</v>
      </c>
      <c r="CJ19" s="42">
        <f t="shared" si="25"/>
        <v>0</v>
      </c>
      <c r="CK19" s="42">
        <f t="shared" si="25"/>
        <v>0</v>
      </c>
      <c r="CL19" s="42">
        <f t="shared" si="25"/>
        <v>0</v>
      </c>
      <c r="CM19" s="42">
        <f t="shared" si="25"/>
        <v>0</v>
      </c>
      <c r="CN19" s="42">
        <f t="shared" si="25"/>
        <v>0</v>
      </c>
      <c r="CO19" s="42">
        <f t="shared" si="25"/>
        <v>0</v>
      </c>
      <c r="CP19" s="42">
        <f t="shared" si="25"/>
        <v>0</v>
      </c>
      <c r="CQ19" s="42">
        <f t="shared" si="25"/>
        <v>0</v>
      </c>
      <c r="CR19" s="42">
        <f t="shared" si="25"/>
        <v>0</v>
      </c>
      <c r="CS19" s="42">
        <f t="shared" si="25"/>
        <v>0</v>
      </c>
      <c r="CT19" s="42">
        <f t="shared" si="25"/>
        <v>0</v>
      </c>
      <c r="CU19" s="42">
        <f t="shared" si="25"/>
        <v>0</v>
      </c>
      <c r="CV19" s="42">
        <f t="shared" si="25"/>
        <v>0</v>
      </c>
      <c r="CW19" s="42">
        <f t="shared" si="25"/>
        <v>0</v>
      </c>
      <c r="CX19" s="42">
        <f t="shared" si="25"/>
        <v>0</v>
      </c>
      <c r="CY19" s="42">
        <f t="shared" si="25"/>
        <v>0</v>
      </c>
      <c r="CZ19" s="42">
        <f t="shared" si="25"/>
        <v>0</v>
      </c>
      <c r="DA19" s="42">
        <f t="shared" si="25"/>
        <v>0</v>
      </c>
      <c r="DB19" s="42">
        <f t="shared" si="25"/>
        <v>0</v>
      </c>
      <c r="DC19" s="42">
        <f t="shared" si="25"/>
        <v>0</v>
      </c>
      <c r="DD19" s="42">
        <f t="shared" si="25"/>
        <v>0</v>
      </c>
      <c r="DE19" s="257">
        <f t="shared" si="25"/>
        <v>0</v>
      </c>
    </row>
    <row r="20" spans="1:109" ht="21" x14ac:dyDescent="0.2">
      <c r="A20" s="41" t="s">
        <v>196</v>
      </c>
      <c r="B20" s="233">
        <f t="shared" ref="B20:BL20" si="26">COUNTIF(B$9:B$10,7)</f>
        <v>0</v>
      </c>
      <c r="C20" s="42">
        <f t="shared" si="26"/>
        <v>0</v>
      </c>
      <c r="D20" s="42">
        <f t="shared" si="26"/>
        <v>0</v>
      </c>
      <c r="E20" s="42">
        <f t="shared" si="26"/>
        <v>0</v>
      </c>
      <c r="F20" s="257">
        <f t="shared" si="26"/>
        <v>0</v>
      </c>
      <c r="G20" s="42">
        <f t="shared" si="26"/>
        <v>0</v>
      </c>
      <c r="H20" s="42">
        <f t="shared" si="26"/>
        <v>0</v>
      </c>
      <c r="I20" s="42">
        <f t="shared" si="26"/>
        <v>0</v>
      </c>
      <c r="J20" s="42">
        <f t="shared" si="26"/>
        <v>0</v>
      </c>
      <c r="K20" s="42">
        <f t="shared" si="26"/>
        <v>0</v>
      </c>
      <c r="L20" s="42">
        <f t="shared" si="26"/>
        <v>0</v>
      </c>
      <c r="M20" s="42">
        <f t="shared" si="26"/>
        <v>0</v>
      </c>
      <c r="N20" s="261">
        <f t="shared" si="26"/>
        <v>0</v>
      </c>
      <c r="O20" s="233">
        <f t="shared" si="26"/>
        <v>0</v>
      </c>
      <c r="P20" s="257">
        <f t="shared" si="26"/>
        <v>0</v>
      </c>
      <c r="Q20" s="42">
        <f t="shared" si="26"/>
        <v>0</v>
      </c>
      <c r="R20" s="42">
        <f t="shared" si="26"/>
        <v>0</v>
      </c>
      <c r="S20" s="42">
        <f t="shared" si="26"/>
        <v>0</v>
      </c>
      <c r="T20" s="42">
        <f t="shared" si="26"/>
        <v>0</v>
      </c>
      <c r="U20" s="42">
        <f t="shared" si="26"/>
        <v>0</v>
      </c>
      <c r="V20" s="42">
        <f t="shared" si="26"/>
        <v>0</v>
      </c>
      <c r="W20" s="261">
        <f t="shared" si="26"/>
        <v>0</v>
      </c>
      <c r="X20" s="262">
        <f t="shared" si="26"/>
        <v>0</v>
      </c>
      <c r="Y20" s="261">
        <f t="shared" si="26"/>
        <v>0</v>
      </c>
      <c r="Z20" s="233">
        <f t="shared" si="26"/>
        <v>0</v>
      </c>
      <c r="AA20" s="42">
        <f t="shared" si="26"/>
        <v>0</v>
      </c>
      <c r="AB20" s="42">
        <f t="shared" si="26"/>
        <v>0</v>
      </c>
      <c r="AC20" s="42">
        <f t="shared" si="26"/>
        <v>0</v>
      </c>
      <c r="AD20" s="42">
        <f t="shared" si="26"/>
        <v>0</v>
      </c>
      <c r="AE20" s="257">
        <f t="shared" si="26"/>
        <v>0</v>
      </c>
      <c r="AF20" s="42">
        <f t="shared" si="26"/>
        <v>0</v>
      </c>
      <c r="AG20" s="42">
        <f t="shared" si="26"/>
        <v>0</v>
      </c>
      <c r="AH20" s="42">
        <f t="shared" si="26"/>
        <v>0</v>
      </c>
      <c r="AI20" s="42">
        <f t="shared" si="26"/>
        <v>0</v>
      </c>
      <c r="AJ20" s="42">
        <f t="shared" si="26"/>
        <v>0</v>
      </c>
      <c r="AK20" s="42">
        <f t="shared" si="26"/>
        <v>0</v>
      </c>
      <c r="AL20" s="42">
        <f t="shared" si="26"/>
        <v>0</v>
      </c>
      <c r="AM20" s="42">
        <f t="shared" si="26"/>
        <v>0</v>
      </c>
      <c r="AN20" s="42">
        <f t="shared" si="26"/>
        <v>0</v>
      </c>
      <c r="AO20" s="261">
        <f t="shared" si="26"/>
        <v>0</v>
      </c>
      <c r="AP20" s="233">
        <f t="shared" si="26"/>
        <v>0</v>
      </c>
      <c r="AQ20" s="42">
        <f t="shared" si="26"/>
        <v>0</v>
      </c>
      <c r="AR20" s="42">
        <f t="shared" si="26"/>
        <v>0</v>
      </c>
      <c r="AS20" s="42">
        <f t="shared" si="26"/>
        <v>0</v>
      </c>
      <c r="AT20" s="42">
        <f t="shared" si="26"/>
        <v>0</v>
      </c>
      <c r="AU20" s="257">
        <f t="shared" si="26"/>
        <v>0</v>
      </c>
      <c r="AV20" s="42">
        <f t="shared" si="26"/>
        <v>0</v>
      </c>
      <c r="AW20" s="42">
        <f t="shared" si="26"/>
        <v>0</v>
      </c>
      <c r="AX20" s="261">
        <f t="shared" si="26"/>
        <v>0</v>
      </c>
      <c r="AY20" s="233">
        <f t="shared" si="26"/>
        <v>0</v>
      </c>
      <c r="AZ20" s="42">
        <f t="shared" si="26"/>
        <v>0</v>
      </c>
      <c r="BA20" s="42">
        <f t="shared" si="26"/>
        <v>0</v>
      </c>
      <c r="BB20" s="42">
        <f t="shared" si="26"/>
        <v>0</v>
      </c>
      <c r="BC20" s="42">
        <f t="shared" si="26"/>
        <v>0</v>
      </c>
      <c r="BD20" s="42">
        <f t="shared" si="26"/>
        <v>0</v>
      </c>
      <c r="BE20" s="42">
        <f t="shared" si="26"/>
        <v>0</v>
      </c>
      <c r="BF20" s="42">
        <f t="shared" si="26"/>
        <v>0</v>
      </c>
      <c r="BG20" s="42">
        <f t="shared" si="26"/>
        <v>0</v>
      </c>
      <c r="BH20" s="257">
        <f t="shared" si="26"/>
        <v>0</v>
      </c>
      <c r="BI20" s="42">
        <f t="shared" si="26"/>
        <v>0</v>
      </c>
      <c r="BJ20" s="42">
        <f t="shared" si="26"/>
        <v>0</v>
      </c>
      <c r="BK20" s="42">
        <f t="shared" si="26"/>
        <v>0</v>
      </c>
      <c r="BL20" s="42">
        <f t="shared" si="26"/>
        <v>0</v>
      </c>
      <c r="BM20" s="42">
        <f t="shared" ref="BM20:DE20" si="27">COUNTIF(BM$9:BM$10,7)</f>
        <v>0</v>
      </c>
      <c r="BN20" s="42">
        <f t="shared" si="27"/>
        <v>0</v>
      </c>
      <c r="BO20" s="42">
        <f t="shared" si="27"/>
        <v>0</v>
      </c>
      <c r="BP20" s="42">
        <f t="shared" si="27"/>
        <v>0</v>
      </c>
      <c r="BQ20" s="42">
        <f t="shared" si="27"/>
        <v>0</v>
      </c>
      <c r="BR20" s="42">
        <f t="shared" si="27"/>
        <v>0</v>
      </c>
      <c r="BS20" s="42">
        <f t="shared" si="27"/>
        <v>0</v>
      </c>
      <c r="BT20" s="42">
        <f t="shared" si="27"/>
        <v>0</v>
      </c>
      <c r="BU20" s="42">
        <f t="shared" si="27"/>
        <v>0</v>
      </c>
      <c r="BV20" s="42">
        <f t="shared" si="27"/>
        <v>0</v>
      </c>
      <c r="BW20" s="261">
        <f t="shared" si="27"/>
        <v>0</v>
      </c>
      <c r="BX20" s="262">
        <f t="shared" si="27"/>
        <v>0</v>
      </c>
      <c r="BY20" s="261">
        <f t="shared" si="27"/>
        <v>0</v>
      </c>
      <c r="BZ20" s="233">
        <f t="shared" si="27"/>
        <v>0</v>
      </c>
      <c r="CA20" s="257">
        <f t="shared" si="27"/>
        <v>0</v>
      </c>
      <c r="CB20" s="42">
        <f t="shared" si="27"/>
        <v>0</v>
      </c>
      <c r="CC20" s="42">
        <f t="shared" si="27"/>
        <v>0</v>
      </c>
      <c r="CD20" s="42">
        <f t="shared" si="27"/>
        <v>0</v>
      </c>
      <c r="CE20" s="42">
        <f t="shared" si="27"/>
        <v>0</v>
      </c>
      <c r="CF20" s="42">
        <f t="shared" si="27"/>
        <v>0</v>
      </c>
      <c r="CG20" s="42">
        <f t="shared" si="27"/>
        <v>0</v>
      </c>
      <c r="CH20" s="261">
        <f t="shared" si="27"/>
        <v>0</v>
      </c>
      <c r="CI20" s="233">
        <f t="shared" si="27"/>
        <v>0</v>
      </c>
      <c r="CJ20" s="42">
        <f t="shared" si="27"/>
        <v>0</v>
      </c>
      <c r="CK20" s="42">
        <f t="shared" si="27"/>
        <v>0</v>
      </c>
      <c r="CL20" s="42">
        <f t="shared" si="27"/>
        <v>0</v>
      </c>
      <c r="CM20" s="42">
        <f t="shared" si="27"/>
        <v>0</v>
      </c>
      <c r="CN20" s="42">
        <f t="shared" si="27"/>
        <v>0</v>
      </c>
      <c r="CO20" s="42">
        <f t="shared" si="27"/>
        <v>0</v>
      </c>
      <c r="CP20" s="42">
        <f t="shared" si="27"/>
        <v>0</v>
      </c>
      <c r="CQ20" s="42">
        <f t="shared" si="27"/>
        <v>0</v>
      </c>
      <c r="CR20" s="42">
        <f t="shared" si="27"/>
        <v>0</v>
      </c>
      <c r="CS20" s="42">
        <f t="shared" si="27"/>
        <v>0</v>
      </c>
      <c r="CT20" s="42">
        <f t="shared" si="27"/>
        <v>0</v>
      </c>
      <c r="CU20" s="42">
        <f t="shared" si="27"/>
        <v>0</v>
      </c>
      <c r="CV20" s="42">
        <f t="shared" si="27"/>
        <v>0</v>
      </c>
      <c r="CW20" s="42">
        <f t="shared" si="27"/>
        <v>0</v>
      </c>
      <c r="CX20" s="42">
        <f t="shared" si="27"/>
        <v>0</v>
      </c>
      <c r="CY20" s="42">
        <f t="shared" si="27"/>
        <v>0</v>
      </c>
      <c r="CZ20" s="42">
        <f t="shared" si="27"/>
        <v>0</v>
      </c>
      <c r="DA20" s="42">
        <f t="shared" si="27"/>
        <v>0</v>
      </c>
      <c r="DB20" s="42">
        <f t="shared" si="27"/>
        <v>0</v>
      </c>
      <c r="DC20" s="42">
        <f t="shared" si="27"/>
        <v>0</v>
      </c>
      <c r="DD20" s="42">
        <f t="shared" si="27"/>
        <v>0</v>
      </c>
      <c r="DE20" s="257">
        <f t="shared" si="27"/>
        <v>0</v>
      </c>
    </row>
    <row r="21" spans="1:109" ht="21" x14ac:dyDescent="0.2">
      <c r="A21" s="41" t="s">
        <v>197</v>
      </c>
      <c r="B21" s="233">
        <f t="shared" ref="B21:BL21" si="28">COUNTIF(B$9:B$10,8)</f>
        <v>0</v>
      </c>
      <c r="C21" s="42">
        <f t="shared" si="28"/>
        <v>0</v>
      </c>
      <c r="D21" s="42">
        <f t="shared" si="28"/>
        <v>0</v>
      </c>
      <c r="E21" s="42">
        <f t="shared" si="28"/>
        <v>0</v>
      </c>
      <c r="F21" s="257">
        <f t="shared" si="28"/>
        <v>0</v>
      </c>
      <c r="G21" s="42">
        <f t="shared" si="28"/>
        <v>0</v>
      </c>
      <c r="H21" s="42">
        <f t="shared" si="28"/>
        <v>0</v>
      </c>
      <c r="I21" s="42">
        <f t="shared" si="28"/>
        <v>0</v>
      </c>
      <c r="J21" s="42">
        <f t="shared" si="28"/>
        <v>0</v>
      </c>
      <c r="K21" s="42">
        <f t="shared" si="28"/>
        <v>0</v>
      </c>
      <c r="L21" s="42">
        <f t="shared" si="28"/>
        <v>0</v>
      </c>
      <c r="M21" s="42">
        <f t="shared" si="28"/>
        <v>0</v>
      </c>
      <c r="N21" s="261">
        <f t="shared" si="28"/>
        <v>0</v>
      </c>
      <c r="O21" s="233">
        <f t="shared" si="28"/>
        <v>0</v>
      </c>
      <c r="P21" s="257">
        <f t="shared" si="28"/>
        <v>0</v>
      </c>
      <c r="Q21" s="42">
        <f t="shared" si="28"/>
        <v>0</v>
      </c>
      <c r="R21" s="42">
        <f t="shared" si="28"/>
        <v>0</v>
      </c>
      <c r="S21" s="42">
        <f t="shared" si="28"/>
        <v>0</v>
      </c>
      <c r="T21" s="42">
        <f t="shared" si="28"/>
        <v>0</v>
      </c>
      <c r="U21" s="42">
        <f t="shared" si="28"/>
        <v>0</v>
      </c>
      <c r="V21" s="42">
        <f t="shared" si="28"/>
        <v>0</v>
      </c>
      <c r="W21" s="261">
        <f t="shared" si="28"/>
        <v>0</v>
      </c>
      <c r="X21" s="262">
        <f t="shared" si="28"/>
        <v>0</v>
      </c>
      <c r="Y21" s="261">
        <f t="shared" si="28"/>
        <v>0</v>
      </c>
      <c r="Z21" s="233">
        <f t="shared" si="28"/>
        <v>0</v>
      </c>
      <c r="AA21" s="42">
        <f t="shared" si="28"/>
        <v>0</v>
      </c>
      <c r="AB21" s="42">
        <f t="shared" si="28"/>
        <v>0</v>
      </c>
      <c r="AC21" s="42">
        <f t="shared" si="28"/>
        <v>0</v>
      </c>
      <c r="AD21" s="42">
        <f t="shared" si="28"/>
        <v>0</v>
      </c>
      <c r="AE21" s="257">
        <f t="shared" si="28"/>
        <v>0</v>
      </c>
      <c r="AF21" s="42">
        <f t="shared" si="28"/>
        <v>0</v>
      </c>
      <c r="AG21" s="42">
        <f t="shared" si="28"/>
        <v>0</v>
      </c>
      <c r="AH21" s="42">
        <f t="shared" si="28"/>
        <v>0</v>
      </c>
      <c r="AI21" s="42">
        <f t="shared" si="28"/>
        <v>0</v>
      </c>
      <c r="AJ21" s="42">
        <f t="shared" si="28"/>
        <v>0</v>
      </c>
      <c r="AK21" s="42">
        <f t="shared" si="28"/>
        <v>0</v>
      </c>
      <c r="AL21" s="42">
        <f t="shared" si="28"/>
        <v>0</v>
      </c>
      <c r="AM21" s="42">
        <f t="shared" si="28"/>
        <v>0</v>
      </c>
      <c r="AN21" s="42">
        <f t="shared" si="28"/>
        <v>0</v>
      </c>
      <c r="AO21" s="261">
        <f t="shared" si="28"/>
        <v>0</v>
      </c>
      <c r="AP21" s="233">
        <f t="shared" si="28"/>
        <v>0</v>
      </c>
      <c r="AQ21" s="42">
        <f t="shared" si="28"/>
        <v>0</v>
      </c>
      <c r="AR21" s="42">
        <f t="shared" si="28"/>
        <v>0</v>
      </c>
      <c r="AS21" s="42">
        <f t="shared" si="28"/>
        <v>0</v>
      </c>
      <c r="AT21" s="42">
        <f t="shared" si="28"/>
        <v>0</v>
      </c>
      <c r="AU21" s="257">
        <f t="shared" si="28"/>
        <v>0</v>
      </c>
      <c r="AV21" s="42">
        <f t="shared" si="28"/>
        <v>0</v>
      </c>
      <c r="AW21" s="42">
        <f t="shared" si="28"/>
        <v>0</v>
      </c>
      <c r="AX21" s="261">
        <f t="shared" si="28"/>
        <v>0</v>
      </c>
      <c r="AY21" s="233">
        <f t="shared" si="28"/>
        <v>0</v>
      </c>
      <c r="AZ21" s="42">
        <f t="shared" si="28"/>
        <v>0</v>
      </c>
      <c r="BA21" s="42">
        <f t="shared" si="28"/>
        <v>0</v>
      </c>
      <c r="BB21" s="42">
        <f t="shared" si="28"/>
        <v>0</v>
      </c>
      <c r="BC21" s="42">
        <f t="shared" si="28"/>
        <v>0</v>
      </c>
      <c r="BD21" s="42">
        <f t="shared" si="28"/>
        <v>0</v>
      </c>
      <c r="BE21" s="42">
        <f t="shared" si="28"/>
        <v>0</v>
      </c>
      <c r="BF21" s="42">
        <f t="shared" si="28"/>
        <v>0</v>
      </c>
      <c r="BG21" s="42">
        <f t="shared" si="28"/>
        <v>0</v>
      </c>
      <c r="BH21" s="257">
        <f t="shared" si="28"/>
        <v>0</v>
      </c>
      <c r="BI21" s="42">
        <f t="shared" si="28"/>
        <v>0</v>
      </c>
      <c r="BJ21" s="42">
        <f t="shared" si="28"/>
        <v>0</v>
      </c>
      <c r="BK21" s="42">
        <f t="shared" si="28"/>
        <v>0</v>
      </c>
      <c r="BL21" s="42">
        <f t="shared" si="28"/>
        <v>0</v>
      </c>
      <c r="BM21" s="42">
        <f t="shared" ref="BM21:DE21" si="29">COUNTIF(BM$9:BM$10,8)</f>
        <v>0</v>
      </c>
      <c r="BN21" s="42">
        <f t="shared" si="29"/>
        <v>0</v>
      </c>
      <c r="BO21" s="42">
        <f t="shared" si="29"/>
        <v>0</v>
      </c>
      <c r="BP21" s="42">
        <f t="shared" si="29"/>
        <v>0</v>
      </c>
      <c r="BQ21" s="42">
        <f t="shared" si="29"/>
        <v>0</v>
      </c>
      <c r="BR21" s="42">
        <f t="shared" si="29"/>
        <v>0</v>
      </c>
      <c r="BS21" s="42">
        <f t="shared" si="29"/>
        <v>0</v>
      </c>
      <c r="BT21" s="42">
        <f t="shared" si="29"/>
        <v>0</v>
      </c>
      <c r="BU21" s="42">
        <f t="shared" si="29"/>
        <v>0</v>
      </c>
      <c r="BV21" s="42">
        <f t="shared" si="29"/>
        <v>0</v>
      </c>
      <c r="BW21" s="261">
        <f t="shared" si="29"/>
        <v>0</v>
      </c>
      <c r="BX21" s="262">
        <f t="shared" si="29"/>
        <v>0</v>
      </c>
      <c r="BY21" s="261">
        <f t="shared" si="29"/>
        <v>0</v>
      </c>
      <c r="BZ21" s="233">
        <f t="shared" si="29"/>
        <v>0</v>
      </c>
      <c r="CA21" s="257">
        <f t="shared" si="29"/>
        <v>0</v>
      </c>
      <c r="CB21" s="42">
        <f t="shared" si="29"/>
        <v>0</v>
      </c>
      <c r="CC21" s="42">
        <f t="shared" si="29"/>
        <v>0</v>
      </c>
      <c r="CD21" s="42">
        <f t="shared" si="29"/>
        <v>0</v>
      </c>
      <c r="CE21" s="42">
        <f t="shared" si="29"/>
        <v>0</v>
      </c>
      <c r="CF21" s="42">
        <f t="shared" si="29"/>
        <v>0</v>
      </c>
      <c r="CG21" s="42">
        <f t="shared" si="29"/>
        <v>0</v>
      </c>
      <c r="CH21" s="261">
        <f t="shared" si="29"/>
        <v>0</v>
      </c>
      <c r="CI21" s="233">
        <f t="shared" si="29"/>
        <v>0</v>
      </c>
      <c r="CJ21" s="42">
        <f t="shared" si="29"/>
        <v>0</v>
      </c>
      <c r="CK21" s="42">
        <f t="shared" si="29"/>
        <v>0</v>
      </c>
      <c r="CL21" s="42">
        <f t="shared" si="29"/>
        <v>0</v>
      </c>
      <c r="CM21" s="42">
        <f t="shared" si="29"/>
        <v>0</v>
      </c>
      <c r="CN21" s="42">
        <f t="shared" si="29"/>
        <v>0</v>
      </c>
      <c r="CO21" s="42">
        <f t="shared" si="29"/>
        <v>0</v>
      </c>
      <c r="CP21" s="42">
        <f t="shared" si="29"/>
        <v>0</v>
      </c>
      <c r="CQ21" s="42">
        <f t="shared" si="29"/>
        <v>0</v>
      </c>
      <c r="CR21" s="42">
        <f t="shared" si="29"/>
        <v>0</v>
      </c>
      <c r="CS21" s="42">
        <f t="shared" si="29"/>
        <v>0</v>
      </c>
      <c r="CT21" s="42">
        <f t="shared" si="29"/>
        <v>0</v>
      </c>
      <c r="CU21" s="42">
        <f t="shared" si="29"/>
        <v>0</v>
      </c>
      <c r="CV21" s="42">
        <f t="shared" si="29"/>
        <v>0</v>
      </c>
      <c r="CW21" s="42">
        <f t="shared" si="29"/>
        <v>0</v>
      </c>
      <c r="CX21" s="42">
        <f t="shared" si="29"/>
        <v>0</v>
      </c>
      <c r="CY21" s="42">
        <f t="shared" si="29"/>
        <v>0</v>
      </c>
      <c r="CZ21" s="42">
        <f t="shared" si="29"/>
        <v>0</v>
      </c>
      <c r="DA21" s="42">
        <f t="shared" si="29"/>
        <v>0</v>
      </c>
      <c r="DB21" s="42">
        <f t="shared" si="29"/>
        <v>0</v>
      </c>
      <c r="DC21" s="42">
        <f t="shared" si="29"/>
        <v>0</v>
      </c>
      <c r="DD21" s="42">
        <f t="shared" si="29"/>
        <v>0</v>
      </c>
      <c r="DE21" s="257">
        <f t="shared" si="29"/>
        <v>0</v>
      </c>
    </row>
    <row r="22" spans="1:109" ht="21" x14ac:dyDescent="0.2">
      <c r="A22" s="41" t="s">
        <v>198</v>
      </c>
      <c r="B22" s="233">
        <f t="shared" ref="B22:BL22" si="30">COUNTIF(B$9:B$10,9)</f>
        <v>0</v>
      </c>
      <c r="C22" s="42">
        <f t="shared" si="30"/>
        <v>0</v>
      </c>
      <c r="D22" s="42">
        <f t="shared" si="30"/>
        <v>0</v>
      </c>
      <c r="E22" s="42">
        <f t="shared" si="30"/>
        <v>0</v>
      </c>
      <c r="F22" s="257">
        <f t="shared" si="30"/>
        <v>0</v>
      </c>
      <c r="G22" s="42">
        <f t="shared" si="30"/>
        <v>0</v>
      </c>
      <c r="H22" s="42">
        <f t="shared" si="30"/>
        <v>0</v>
      </c>
      <c r="I22" s="42">
        <f t="shared" si="30"/>
        <v>0</v>
      </c>
      <c r="J22" s="42">
        <f t="shared" si="30"/>
        <v>0</v>
      </c>
      <c r="K22" s="42">
        <f t="shared" si="30"/>
        <v>0</v>
      </c>
      <c r="L22" s="42">
        <f t="shared" si="30"/>
        <v>0</v>
      </c>
      <c r="M22" s="42">
        <f t="shared" si="30"/>
        <v>0</v>
      </c>
      <c r="N22" s="261">
        <f t="shared" si="30"/>
        <v>0</v>
      </c>
      <c r="O22" s="233">
        <f t="shared" si="30"/>
        <v>0</v>
      </c>
      <c r="P22" s="257">
        <f t="shared" si="30"/>
        <v>0</v>
      </c>
      <c r="Q22" s="42">
        <f t="shared" si="30"/>
        <v>0</v>
      </c>
      <c r="R22" s="42">
        <f t="shared" si="30"/>
        <v>0</v>
      </c>
      <c r="S22" s="42">
        <f t="shared" si="30"/>
        <v>0</v>
      </c>
      <c r="T22" s="42">
        <f t="shared" si="30"/>
        <v>0</v>
      </c>
      <c r="U22" s="42">
        <f t="shared" si="30"/>
        <v>0</v>
      </c>
      <c r="V22" s="42">
        <f t="shared" si="30"/>
        <v>0</v>
      </c>
      <c r="W22" s="261">
        <f t="shared" si="30"/>
        <v>0</v>
      </c>
      <c r="X22" s="262">
        <f t="shared" si="30"/>
        <v>0</v>
      </c>
      <c r="Y22" s="261">
        <f t="shared" si="30"/>
        <v>0</v>
      </c>
      <c r="Z22" s="233">
        <f t="shared" si="30"/>
        <v>0</v>
      </c>
      <c r="AA22" s="42">
        <f t="shared" si="30"/>
        <v>0</v>
      </c>
      <c r="AB22" s="42">
        <f t="shared" si="30"/>
        <v>0</v>
      </c>
      <c r="AC22" s="42">
        <f t="shared" si="30"/>
        <v>0</v>
      </c>
      <c r="AD22" s="42">
        <f t="shared" si="30"/>
        <v>0</v>
      </c>
      <c r="AE22" s="257">
        <f t="shared" si="30"/>
        <v>0</v>
      </c>
      <c r="AF22" s="42">
        <f t="shared" si="30"/>
        <v>0</v>
      </c>
      <c r="AG22" s="42">
        <f t="shared" si="30"/>
        <v>0</v>
      </c>
      <c r="AH22" s="42">
        <f t="shared" si="30"/>
        <v>0</v>
      </c>
      <c r="AI22" s="42">
        <f t="shared" si="30"/>
        <v>0</v>
      </c>
      <c r="AJ22" s="42">
        <f t="shared" si="30"/>
        <v>0</v>
      </c>
      <c r="AK22" s="42">
        <f t="shared" si="30"/>
        <v>0</v>
      </c>
      <c r="AL22" s="42">
        <f t="shared" si="30"/>
        <v>0</v>
      </c>
      <c r="AM22" s="42">
        <f t="shared" si="30"/>
        <v>0</v>
      </c>
      <c r="AN22" s="42">
        <f t="shared" si="30"/>
        <v>0</v>
      </c>
      <c r="AO22" s="261">
        <f t="shared" si="30"/>
        <v>0</v>
      </c>
      <c r="AP22" s="233">
        <f t="shared" si="30"/>
        <v>0</v>
      </c>
      <c r="AQ22" s="42">
        <f t="shared" si="30"/>
        <v>0</v>
      </c>
      <c r="AR22" s="42">
        <f t="shared" si="30"/>
        <v>0</v>
      </c>
      <c r="AS22" s="42">
        <f t="shared" si="30"/>
        <v>0</v>
      </c>
      <c r="AT22" s="42">
        <f t="shared" si="30"/>
        <v>0</v>
      </c>
      <c r="AU22" s="257">
        <f t="shared" si="30"/>
        <v>0</v>
      </c>
      <c r="AV22" s="42">
        <f t="shared" si="30"/>
        <v>0</v>
      </c>
      <c r="AW22" s="42">
        <f t="shared" si="30"/>
        <v>0</v>
      </c>
      <c r="AX22" s="261">
        <f t="shared" si="30"/>
        <v>0</v>
      </c>
      <c r="AY22" s="233">
        <f t="shared" si="30"/>
        <v>0</v>
      </c>
      <c r="AZ22" s="42">
        <f t="shared" si="30"/>
        <v>0</v>
      </c>
      <c r="BA22" s="42">
        <f t="shared" si="30"/>
        <v>0</v>
      </c>
      <c r="BB22" s="42">
        <f t="shared" si="30"/>
        <v>0</v>
      </c>
      <c r="BC22" s="42">
        <f t="shared" si="30"/>
        <v>0</v>
      </c>
      <c r="BD22" s="42">
        <f t="shared" si="30"/>
        <v>0</v>
      </c>
      <c r="BE22" s="42">
        <f t="shared" si="30"/>
        <v>0</v>
      </c>
      <c r="BF22" s="42">
        <f t="shared" si="30"/>
        <v>0</v>
      </c>
      <c r="BG22" s="42">
        <f t="shared" si="30"/>
        <v>0</v>
      </c>
      <c r="BH22" s="257">
        <f t="shared" si="30"/>
        <v>0</v>
      </c>
      <c r="BI22" s="42">
        <f t="shared" si="30"/>
        <v>0</v>
      </c>
      <c r="BJ22" s="42">
        <f t="shared" si="30"/>
        <v>0</v>
      </c>
      <c r="BK22" s="42">
        <f t="shared" si="30"/>
        <v>0</v>
      </c>
      <c r="BL22" s="42">
        <f t="shared" si="30"/>
        <v>0</v>
      </c>
      <c r="BM22" s="42">
        <f t="shared" ref="BM22:DE22" si="31">COUNTIF(BM$9:BM$10,9)</f>
        <v>0</v>
      </c>
      <c r="BN22" s="42">
        <f t="shared" si="31"/>
        <v>0</v>
      </c>
      <c r="BO22" s="42">
        <f t="shared" si="31"/>
        <v>0</v>
      </c>
      <c r="BP22" s="42">
        <f t="shared" si="31"/>
        <v>0</v>
      </c>
      <c r="BQ22" s="42">
        <f t="shared" si="31"/>
        <v>0</v>
      </c>
      <c r="BR22" s="42">
        <f t="shared" si="31"/>
        <v>0</v>
      </c>
      <c r="BS22" s="42">
        <f t="shared" si="31"/>
        <v>0</v>
      </c>
      <c r="BT22" s="42">
        <f t="shared" si="31"/>
        <v>0</v>
      </c>
      <c r="BU22" s="42">
        <f t="shared" si="31"/>
        <v>0</v>
      </c>
      <c r="BV22" s="42">
        <f t="shared" si="31"/>
        <v>0</v>
      </c>
      <c r="BW22" s="261">
        <f t="shared" si="31"/>
        <v>0</v>
      </c>
      <c r="BX22" s="262">
        <f t="shared" si="31"/>
        <v>0</v>
      </c>
      <c r="BY22" s="261">
        <f t="shared" si="31"/>
        <v>0</v>
      </c>
      <c r="BZ22" s="233">
        <f t="shared" si="31"/>
        <v>0</v>
      </c>
      <c r="CA22" s="257">
        <f t="shared" si="31"/>
        <v>0</v>
      </c>
      <c r="CB22" s="42">
        <f t="shared" si="31"/>
        <v>0</v>
      </c>
      <c r="CC22" s="42">
        <f t="shared" si="31"/>
        <v>0</v>
      </c>
      <c r="CD22" s="42">
        <f t="shared" si="31"/>
        <v>0</v>
      </c>
      <c r="CE22" s="42">
        <f t="shared" si="31"/>
        <v>0</v>
      </c>
      <c r="CF22" s="42">
        <f t="shared" si="31"/>
        <v>0</v>
      </c>
      <c r="CG22" s="42">
        <f t="shared" si="31"/>
        <v>0</v>
      </c>
      <c r="CH22" s="261">
        <f t="shared" si="31"/>
        <v>0</v>
      </c>
      <c r="CI22" s="233">
        <f t="shared" si="31"/>
        <v>0</v>
      </c>
      <c r="CJ22" s="42">
        <f t="shared" si="31"/>
        <v>0</v>
      </c>
      <c r="CK22" s="42">
        <f t="shared" si="31"/>
        <v>0</v>
      </c>
      <c r="CL22" s="42">
        <f t="shared" si="31"/>
        <v>0</v>
      </c>
      <c r="CM22" s="42">
        <f t="shared" si="31"/>
        <v>0</v>
      </c>
      <c r="CN22" s="42">
        <f t="shared" si="31"/>
        <v>0</v>
      </c>
      <c r="CO22" s="42">
        <f t="shared" si="31"/>
        <v>0</v>
      </c>
      <c r="CP22" s="42">
        <f t="shared" si="31"/>
        <v>0</v>
      </c>
      <c r="CQ22" s="42">
        <f t="shared" si="31"/>
        <v>0</v>
      </c>
      <c r="CR22" s="42">
        <f t="shared" si="31"/>
        <v>0</v>
      </c>
      <c r="CS22" s="42">
        <f t="shared" si="31"/>
        <v>0</v>
      </c>
      <c r="CT22" s="42">
        <f t="shared" si="31"/>
        <v>2</v>
      </c>
      <c r="CU22" s="42">
        <f t="shared" si="31"/>
        <v>0</v>
      </c>
      <c r="CV22" s="42">
        <f t="shared" si="31"/>
        <v>2</v>
      </c>
      <c r="CW22" s="42">
        <f t="shared" si="31"/>
        <v>0</v>
      </c>
      <c r="CX22" s="42">
        <f t="shared" si="31"/>
        <v>2</v>
      </c>
      <c r="CY22" s="42">
        <f t="shared" si="31"/>
        <v>0</v>
      </c>
      <c r="CZ22" s="42">
        <f t="shared" si="31"/>
        <v>2</v>
      </c>
      <c r="DA22" s="42">
        <f t="shared" si="31"/>
        <v>0</v>
      </c>
      <c r="DB22" s="42">
        <f t="shared" si="31"/>
        <v>2</v>
      </c>
      <c r="DC22" s="42">
        <f t="shared" si="31"/>
        <v>0</v>
      </c>
      <c r="DD22" s="42">
        <f t="shared" si="31"/>
        <v>0</v>
      </c>
      <c r="DE22" s="257">
        <f t="shared" si="31"/>
        <v>0</v>
      </c>
    </row>
    <row r="23" spans="1:109" ht="21" x14ac:dyDescent="0.2">
      <c r="A23" s="41" t="s">
        <v>199</v>
      </c>
      <c r="B23" s="233">
        <f t="shared" ref="B23:BL23" si="32">COUNTIF(B$9:B$10,10)</f>
        <v>0</v>
      </c>
      <c r="C23" s="42">
        <f t="shared" si="32"/>
        <v>0</v>
      </c>
      <c r="D23" s="42">
        <f t="shared" si="32"/>
        <v>0</v>
      </c>
      <c r="E23" s="42">
        <f t="shared" si="32"/>
        <v>0</v>
      </c>
      <c r="F23" s="257">
        <f t="shared" si="32"/>
        <v>0</v>
      </c>
      <c r="G23" s="42">
        <f t="shared" si="32"/>
        <v>0</v>
      </c>
      <c r="H23" s="42">
        <f t="shared" si="32"/>
        <v>0</v>
      </c>
      <c r="I23" s="42">
        <f t="shared" si="32"/>
        <v>0</v>
      </c>
      <c r="J23" s="42">
        <f t="shared" si="32"/>
        <v>0</v>
      </c>
      <c r="K23" s="42">
        <f t="shared" si="32"/>
        <v>0</v>
      </c>
      <c r="L23" s="42">
        <f t="shared" si="32"/>
        <v>0</v>
      </c>
      <c r="M23" s="42">
        <f t="shared" si="32"/>
        <v>0</v>
      </c>
      <c r="N23" s="261">
        <f t="shared" si="32"/>
        <v>0</v>
      </c>
      <c r="O23" s="233">
        <f t="shared" si="32"/>
        <v>0</v>
      </c>
      <c r="P23" s="257">
        <f t="shared" si="32"/>
        <v>0</v>
      </c>
      <c r="Q23" s="42">
        <f t="shared" si="32"/>
        <v>0</v>
      </c>
      <c r="R23" s="42">
        <f t="shared" si="32"/>
        <v>0</v>
      </c>
      <c r="S23" s="42">
        <f t="shared" si="32"/>
        <v>0</v>
      </c>
      <c r="T23" s="42">
        <f t="shared" si="32"/>
        <v>0</v>
      </c>
      <c r="U23" s="42">
        <f t="shared" si="32"/>
        <v>0</v>
      </c>
      <c r="V23" s="42">
        <f t="shared" si="32"/>
        <v>0</v>
      </c>
      <c r="W23" s="261">
        <f t="shared" si="32"/>
        <v>0</v>
      </c>
      <c r="X23" s="262">
        <f t="shared" si="32"/>
        <v>0</v>
      </c>
      <c r="Y23" s="261">
        <f t="shared" si="32"/>
        <v>0</v>
      </c>
      <c r="Z23" s="233">
        <f t="shared" si="32"/>
        <v>0</v>
      </c>
      <c r="AA23" s="42">
        <f t="shared" si="32"/>
        <v>0</v>
      </c>
      <c r="AB23" s="42">
        <f t="shared" si="32"/>
        <v>0</v>
      </c>
      <c r="AC23" s="42">
        <f t="shared" si="32"/>
        <v>0</v>
      </c>
      <c r="AD23" s="42">
        <f t="shared" si="32"/>
        <v>0</v>
      </c>
      <c r="AE23" s="257">
        <f t="shared" si="32"/>
        <v>0</v>
      </c>
      <c r="AF23" s="42">
        <f t="shared" si="32"/>
        <v>0</v>
      </c>
      <c r="AG23" s="42">
        <f t="shared" si="32"/>
        <v>0</v>
      </c>
      <c r="AH23" s="42">
        <f t="shared" si="32"/>
        <v>0</v>
      </c>
      <c r="AI23" s="42">
        <f t="shared" si="32"/>
        <v>0</v>
      </c>
      <c r="AJ23" s="42">
        <f t="shared" si="32"/>
        <v>0</v>
      </c>
      <c r="AK23" s="42">
        <f t="shared" si="32"/>
        <v>0</v>
      </c>
      <c r="AL23" s="42">
        <f t="shared" si="32"/>
        <v>0</v>
      </c>
      <c r="AM23" s="42">
        <f t="shared" si="32"/>
        <v>0</v>
      </c>
      <c r="AN23" s="42">
        <f t="shared" si="32"/>
        <v>0</v>
      </c>
      <c r="AO23" s="261">
        <f t="shared" si="32"/>
        <v>0</v>
      </c>
      <c r="AP23" s="233">
        <f t="shared" si="32"/>
        <v>0</v>
      </c>
      <c r="AQ23" s="42">
        <f t="shared" si="32"/>
        <v>0</v>
      </c>
      <c r="AR23" s="42">
        <f t="shared" si="32"/>
        <v>0</v>
      </c>
      <c r="AS23" s="42">
        <f t="shared" si="32"/>
        <v>0</v>
      </c>
      <c r="AT23" s="42">
        <f t="shared" si="32"/>
        <v>0</v>
      </c>
      <c r="AU23" s="257">
        <f t="shared" si="32"/>
        <v>0</v>
      </c>
      <c r="AV23" s="42">
        <f t="shared" si="32"/>
        <v>0</v>
      </c>
      <c r="AW23" s="42">
        <f t="shared" si="32"/>
        <v>0</v>
      </c>
      <c r="AX23" s="261">
        <f t="shared" si="32"/>
        <v>0</v>
      </c>
      <c r="AY23" s="233">
        <f t="shared" si="32"/>
        <v>0</v>
      </c>
      <c r="AZ23" s="42">
        <f t="shared" si="32"/>
        <v>0</v>
      </c>
      <c r="BA23" s="42">
        <f t="shared" si="32"/>
        <v>0</v>
      </c>
      <c r="BB23" s="42">
        <f t="shared" si="32"/>
        <v>0</v>
      </c>
      <c r="BC23" s="42">
        <f t="shared" si="32"/>
        <v>0</v>
      </c>
      <c r="BD23" s="42">
        <f t="shared" si="32"/>
        <v>0</v>
      </c>
      <c r="BE23" s="42">
        <f t="shared" si="32"/>
        <v>0</v>
      </c>
      <c r="BF23" s="42">
        <f t="shared" si="32"/>
        <v>0</v>
      </c>
      <c r="BG23" s="42">
        <f t="shared" si="32"/>
        <v>0</v>
      </c>
      <c r="BH23" s="257">
        <f t="shared" si="32"/>
        <v>0</v>
      </c>
      <c r="BI23" s="42">
        <f t="shared" si="32"/>
        <v>0</v>
      </c>
      <c r="BJ23" s="42">
        <f t="shared" si="32"/>
        <v>0</v>
      </c>
      <c r="BK23" s="42">
        <f t="shared" si="32"/>
        <v>0</v>
      </c>
      <c r="BL23" s="42">
        <f t="shared" si="32"/>
        <v>0</v>
      </c>
      <c r="BM23" s="42">
        <f t="shared" ref="BM23:DE23" si="33">COUNTIF(BM$9:BM$10,10)</f>
        <v>0</v>
      </c>
      <c r="BN23" s="42">
        <f t="shared" si="33"/>
        <v>0</v>
      </c>
      <c r="BO23" s="42">
        <f t="shared" si="33"/>
        <v>0</v>
      </c>
      <c r="BP23" s="42">
        <f t="shared" si="33"/>
        <v>0</v>
      </c>
      <c r="BQ23" s="42">
        <f t="shared" si="33"/>
        <v>0</v>
      </c>
      <c r="BR23" s="42">
        <f t="shared" si="33"/>
        <v>0</v>
      </c>
      <c r="BS23" s="42">
        <f t="shared" si="33"/>
        <v>0</v>
      </c>
      <c r="BT23" s="42">
        <f t="shared" si="33"/>
        <v>0</v>
      </c>
      <c r="BU23" s="42">
        <f t="shared" si="33"/>
        <v>0</v>
      </c>
      <c r="BV23" s="42">
        <f t="shared" si="33"/>
        <v>0</v>
      </c>
      <c r="BW23" s="261">
        <f t="shared" si="33"/>
        <v>0</v>
      </c>
      <c r="BX23" s="262">
        <f t="shared" si="33"/>
        <v>0</v>
      </c>
      <c r="BY23" s="261">
        <f t="shared" si="33"/>
        <v>0</v>
      </c>
      <c r="BZ23" s="233">
        <f t="shared" si="33"/>
        <v>0</v>
      </c>
      <c r="CA23" s="257">
        <f t="shared" si="33"/>
        <v>0</v>
      </c>
      <c r="CB23" s="42">
        <f t="shared" si="33"/>
        <v>0</v>
      </c>
      <c r="CC23" s="42">
        <f t="shared" si="33"/>
        <v>0</v>
      </c>
      <c r="CD23" s="42">
        <f t="shared" si="33"/>
        <v>0</v>
      </c>
      <c r="CE23" s="42">
        <f t="shared" si="33"/>
        <v>0</v>
      </c>
      <c r="CF23" s="42">
        <f t="shared" si="33"/>
        <v>0</v>
      </c>
      <c r="CG23" s="42">
        <f t="shared" si="33"/>
        <v>0</v>
      </c>
      <c r="CH23" s="261">
        <f t="shared" si="33"/>
        <v>0</v>
      </c>
      <c r="CI23" s="233">
        <f t="shared" si="33"/>
        <v>0</v>
      </c>
      <c r="CJ23" s="42">
        <f t="shared" si="33"/>
        <v>0</v>
      </c>
      <c r="CK23" s="42">
        <f t="shared" si="33"/>
        <v>0</v>
      </c>
      <c r="CL23" s="42">
        <f t="shared" si="33"/>
        <v>0</v>
      </c>
      <c r="CM23" s="42">
        <f t="shared" si="33"/>
        <v>0</v>
      </c>
      <c r="CN23" s="42">
        <f t="shared" si="33"/>
        <v>0</v>
      </c>
      <c r="CO23" s="42">
        <f t="shared" si="33"/>
        <v>0</v>
      </c>
      <c r="CP23" s="42">
        <f t="shared" si="33"/>
        <v>0</v>
      </c>
      <c r="CQ23" s="42">
        <f t="shared" si="33"/>
        <v>0</v>
      </c>
      <c r="CR23" s="42">
        <f t="shared" si="33"/>
        <v>0</v>
      </c>
      <c r="CS23" s="42">
        <f t="shared" si="33"/>
        <v>0</v>
      </c>
      <c r="CT23" s="42">
        <f t="shared" si="33"/>
        <v>0</v>
      </c>
      <c r="CU23" s="42">
        <f t="shared" si="33"/>
        <v>0</v>
      </c>
      <c r="CV23" s="42">
        <f t="shared" si="33"/>
        <v>0</v>
      </c>
      <c r="CW23" s="42">
        <f t="shared" si="33"/>
        <v>0</v>
      </c>
      <c r="CX23" s="42">
        <f t="shared" si="33"/>
        <v>0</v>
      </c>
      <c r="CY23" s="42">
        <f t="shared" si="33"/>
        <v>0</v>
      </c>
      <c r="CZ23" s="42">
        <f t="shared" si="33"/>
        <v>0</v>
      </c>
      <c r="DA23" s="42">
        <f t="shared" si="33"/>
        <v>0</v>
      </c>
      <c r="DB23" s="42">
        <f t="shared" si="33"/>
        <v>0</v>
      </c>
      <c r="DC23" s="42">
        <f t="shared" si="33"/>
        <v>0</v>
      </c>
      <c r="DD23" s="42">
        <f t="shared" si="33"/>
        <v>0</v>
      </c>
      <c r="DE23" s="257">
        <f t="shared" si="33"/>
        <v>0</v>
      </c>
    </row>
    <row r="24" spans="1:109" ht="38.25" thickBot="1" x14ac:dyDescent="0.25">
      <c r="A24" s="238" t="s">
        <v>200</v>
      </c>
      <c r="B24" s="236">
        <f>B12-B13</f>
        <v>2</v>
      </c>
      <c r="C24" s="236">
        <f t="shared" ref="C24:BN24" si="34">C12-C13</f>
        <v>2</v>
      </c>
      <c r="D24" s="236">
        <f t="shared" si="34"/>
        <v>2</v>
      </c>
      <c r="E24" s="236">
        <f t="shared" si="34"/>
        <v>2</v>
      </c>
      <c r="F24" s="258">
        <f t="shared" si="34"/>
        <v>2</v>
      </c>
      <c r="G24" s="265">
        <f t="shared" si="34"/>
        <v>2</v>
      </c>
      <c r="H24" s="236">
        <f t="shared" si="34"/>
        <v>2</v>
      </c>
      <c r="I24" s="236">
        <f t="shared" si="34"/>
        <v>2</v>
      </c>
      <c r="J24" s="236">
        <f t="shared" si="34"/>
        <v>2</v>
      </c>
      <c r="K24" s="236">
        <f t="shared" si="34"/>
        <v>2</v>
      </c>
      <c r="L24" s="236">
        <f t="shared" si="34"/>
        <v>2</v>
      </c>
      <c r="M24" s="236">
        <f t="shared" si="34"/>
        <v>0</v>
      </c>
      <c r="N24" s="266">
        <f t="shared" si="34"/>
        <v>0</v>
      </c>
      <c r="O24" s="235">
        <f t="shared" si="34"/>
        <v>2</v>
      </c>
      <c r="P24" s="258">
        <f t="shared" si="34"/>
        <v>1</v>
      </c>
      <c r="Q24" s="265">
        <f t="shared" si="34"/>
        <v>2</v>
      </c>
      <c r="R24" s="236">
        <f t="shared" si="34"/>
        <v>2</v>
      </c>
      <c r="S24" s="236">
        <f t="shared" si="34"/>
        <v>2</v>
      </c>
      <c r="T24" s="236">
        <f t="shared" si="34"/>
        <v>2</v>
      </c>
      <c r="U24" s="236">
        <f t="shared" si="34"/>
        <v>2</v>
      </c>
      <c r="V24" s="236">
        <f t="shared" si="34"/>
        <v>2</v>
      </c>
      <c r="W24" s="266">
        <f t="shared" si="34"/>
        <v>2</v>
      </c>
      <c r="X24" s="263">
        <f t="shared" si="34"/>
        <v>2</v>
      </c>
      <c r="Y24" s="267">
        <f t="shared" si="34"/>
        <v>0</v>
      </c>
      <c r="Z24" s="235">
        <f t="shared" si="34"/>
        <v>2</v>
      </c>
      <c r="AA24" s="236">
        <f t="shared" si="34"/>
        <v>2</v>
      </c>
      <c r="AB24" s="236">
        <f t="shared" si="34"/>
        <v>2</v>
      </c>
      <c r="AC24" s="236">
        <f t="shared" si="34"/>
        <v>2</v>
      </c>
      <c r="AD24" s="236">
        <f t="shared" si="34"/>
        <v>2</v>
      </c>
      <c r="AE24" s="258">
        <f t="shared" si="34"/>
        <v>0</v>
      </c>
      <c r="AF24" s="265">
        <f t="shared" si="34"/>
        <v>2</v>
      </c>
      <c r="AG24" s="236">
        <f t="shared" si="34"/>
        <v>0</v>
      </c>
      <c r="AH24" s="236">
        <f t="shared" si="34"/>
        <v>2</v>
      </c>
      <c r="AI24" s="236">
        <f t="shared" si="34"/>
        <v>0</v>
      </c>
      <c r="AJ24" s="236">
        <f t="shared" si="34"/>
        <v>2</v>
      </c>
      <c r="AK24" s="236">
        <f t="shared" si="34"/>
        <v>0</v>
      </c>
      <c r="AL24" s="236">
        <f t="shared" si="34"/>
        <v>2</v>
      </c>
      <c r="AM24" s="236">
        <f t="shared" si="34"/>
        <v>1</v>
      </c>
      <c r="AN24" s="236">
        <f t="shared" si="34"/>
        <v>2</v>
      </c>
      <c r="AO24" s="266">
        <f t="shared" si="34"/>
        <v>0</v>
      </c>
      <c r="AP24" s="235">
        <f t="shared" si="34"/>
        <v>2</v>
      </c>
      <c r="AQ24" s="236">
        <f t="shared" si="34"/>
        <v>2</v>
      </c>
      <c r="AR24" s="236">
        <f t="shared" si="34"/>
        <v>2</v>
      </c>
      <c r="AS24" s="236">
        <f t="shared" si="34"/>
        <v>2</v>
      </c>
      <c r="AT24" s="236">
        <f t="shared" si="34"/>
        <v>2</v>
      </c>
      <c r="AU24" s="258">
        <f t="shared" si="34"/>
        <v>0</v>
      </c>
      <c r="AV24" s="265">
        <f t="shared" si="34"/>
        <v>2</v>
      </c>
      <c r="AW24" s="236">
        <f t="shared" si="34"/>
        <v>0</v>
      </c>
      <c r="AX24" s="266">
        <f t="shared" si="34"/>
        <v>2</v>
      </c>
      <c r="AY24" s="235">
        <f t="shared" si="34"/>
        <v>2</v>
      </c>
      <c r="AZ24" s="236">
        <f t="shared" si="34"/>
        <v>0</v>
      </c>
      <c r="BA24" s="236">
        <f t="shared" si="34"/>
        <v>2</v>
      </c>
      <c r="BB24" s="236">
        <f t="shared" si="34"/>
        <v>0</v>
      </c>
      <c r="BC24" s="236">
        <f t="shared" si="34"/>
        <v>2</v>
      </c>
      <c r="BD24" s="236">
        <f t="shared" si="34"/>
        <v>0</v>
      </c>
      <c r="BE24" s="236">
        <f t="shared" si="34"/>
        <v>2</v>
      </c>
      <c r="BF24" s="236">
        <f t="shared" si="34"/>
        <v>0</v>
      </c>
      <c r="BG24" s="236">
        <f t="shared" si="34"/>
        <v>2</v>
      </c>
      <c r="BH24" s="258">
        <f t="shared" si="34"/>
        <v>0</v>
      </c>
      <c r="BI24" s="265">
        <f t="shared" si="34"/>
        <v>2</v>
      </c>
      <c r="BJ24" s="236">
        <f t="shared" si="34"/>
        <v>2</v>
      </c>
      <c r="BK24" s="236">
        <f t="shared" si="34"/>
        <v>2</v>
      </c>
      <c r="BL24" s="236">
        <f t="shared" si="34"/>
        <v>2</v>
      </c>
      <c r="BM24" s="236">
        <f t="shared" si="34"/>
        <v>2</v>
      </c>
      <c r="BN24" s="236">
        <f t="shared" si="34"/>
        <v>1</v>
      </c>
      <c r="BO24" s="236">
        <f t="shared" ref="BO24:DE24" si="35">BO12-BO13</f>
        <v>2</v>
      </c>
      <c r="BP24" s="236">
        <f t="shared" si="35"/>
        <v>2</v>
      </c>
      <c r="BQ24" s="236">
        <f t="shared" si="35"/>
        <v>2</v>
      </c>
      <c r="BR24" s="236">
        <f t="shared" si="35"/>
        <v>2</v>
      </c>
      <c r="BS24" s="236">
        <f t="shared" si="35"/>
        <v>1</v>
      </c>
      <c r="BT24" s="236">
        <f t="shared" si="35"/>
        <v>2</v>
      </c>
      <c r="BU24" s="236">
        <f t="shared" si="35"/>
        <v>2</v>
      </c>
      <c r="BV24" s="236">
        <f t="shared" si="35"/>
        <v>0</v>
      </c>
      <c r="BW24" s="266">
        <f t="shared" si="35"/>
        <v>0</v>
      </c>
      <c r="BX24" s="263">
        <f t="shared" si="35"/>
        <v>2</v>
      </c>
      <c r="BY24" s="267">
        <f t="shared" si="35"/>
        <v>2</v>
      </c>
      <c r="BZ24" s="235">
        <f t="shared" si="35"/>
        <v>2</v>
      </c>
      <c r="CA24" s="258">
        <f t="shared" si="35"/>
        <v>2</v>
      </c>
      <c r="CB24" s="265">
        <f t="shared" si="35"/>
        <v>2</v>
      </c>
      <c r="CC24" s="236">
        <f t="shared" si="35"/>
        <v>0</v>
      </c>
      <c r="CD24" s="236">
        <f t="shared" si="35"/>
        <v>0</v>
      </c>
      <c r="CE24" s="236">
        <f t="shared" si="35"/>
        <v>0</v>
      </c>
      <c r="CF24" s="236">
        <f t="shared" si="35"/>
        <v>0</v>
      </c>
      <c r="CG24" s="236">
        <f t="shared" si="35"/>
        <v>0</v>
      </c>
      <c r="CH24" s="266">
        <f t="shared" si="35"/>
        <v>0</v>
      </c>
      <c r="CI24" s="235">
        <f t="shared" si="35"/>
        <v>2</v>
      </c>
      <c r="CJ24" s="236">
        <f t="shared" si="35"/>
        <v>2</v>
      </c>
      <c r="CK24" s="236">
        <f t="shared" si="35"/>
        <v>0</v>
      </c>
      <c r="CL24" s="236">
        <f t="shared" si="35"/>
        <v>2</v>
      </c>
      <c r="CM24" s="236">
        <f t="shared" si="35"/>
        <v>0</v>
      </c>
      <c r="CN24" s="236">
        <f t="shared" si="35"/>
        <v>2</v>
      </c>
      <c r="CO24" s="236">
        <f t="shared" si="35"/>
        <v>0</v>
      </c>
      <c r="CP24" s="236">
        <f t="shared" si="35"/>
        <v>2</v>
      </c>
      <c r="CQ24" s="236">
        <f t="shared" si="35"/>
        <v>0</v>
      </c>
      <c r="CR24" s="236">
        <f t="shared" si="35"/>
        <v>2</v>
      </c>
      <c r="CS24" s="236">
        <f t="shared" si="35"/>
        <v>0</v>
      </c>
      <c r="CT24" s="236">
        <f t="shared" si="35"/>
        <v>2</v>
      </c>
      <c r="CU24" s="236">
        <f t="shared" si="35"/>
        <v>0</v>
      </c>
      <c r="CV24" s="236">
        <f t="shared" si="35"/>
        <v>2</v>
      </c>
      <c r="CW24" s="236">
        <f t="shared" si="35"/>
        <v>0</v>
      </c>
      <c r="CX24" s="236">
        <f t="shared" si="35"/>
        <v>2</v>
      </c>
      <c r="CY24" s="236">
        <f t="shared" si="35"/>
        <v>0</v>
      </c>
      <c r="CZ24" s="236">
        <f t="shared" si="35"/>
        <v>2</v>
      </c>
      <c r="DA24" s="236">
        <f t="shared" si="35"/>
        <v>0</v>
      </c>
      <c r="DB24" s="236">
        <f t="shared" si="35"/>
        <v>2</v>
      </c>
      <c r="DC24" s="236">
        <f t="shared" si="35"/>
        <v>0</v>
      </c>
      <c r="DD24" s="236">
        <f t="shared" si="35"/>
        <v>0</v>
      </c>
      <c r="DE24" s="258">
        <f t="shared" si="35"/>
        <v>0</v>
      </c>
    </row>
  </sheetData>
  <sheetProtection algorithmName="SHA-512" hashValue="jgpR4eZcK+8m9zP0zdWzUMiUFbrn3L6KJ7YtWvOQ6jHDNRlTizoY7Gg/7GxDIAgWz4nPoHxx/VaQyA6y2RcgDw==" saltValue="T6iOrkcrcPc0O1jI2NiOXg==" spinCount="100000" sheet="1" autoFilter="0"/>
  <mergeCells count="101">
    <mergeCell ref="CB4:CH4"/>
    <mergeCell ref="CB7:CB8"/>
    <mergeCell ref="T7:T8"/>
    <mergeCell ref="U7:U8"/>
    <mergeCell ref="CY7:CZ7"/>
    <mergeCell ref="BE7:BE8"/>
    <mergeCell ref="AT7:AT8"/>
    <mergeCell ref="AU7:AU8"/>
    <mergeCell ref="AY7:AY8"/>
    <mergeCell ref="CI4:DE4"/>
    <mergeCell ref="CI7:CI8"/>
    <mergeCell ref="BB7:BB8"/>
    <mergeCell ref="BZ5:CA7"/>
    <mergeCell ref="BI4:BW4"/>
    <mergeCell ref="AV4:AX4"/>
    <mergeCell ref="AY4:BH4"/>
    <mergeCell ref="DA7:DB7"/>
    <mergeCell ref="AW5:AW8"/>
    <mergeCell ref="BY5:BY8"/>
    <mergeCell ref="BW7:BW8"/>
    <mergeCell ref="BI7:BN7"/>
    <mergeCell ref="CJ7:CK7"/>
    <mergeCell ref="CL7:CM7"/>
    <mergeCell ref="Z4:AE4"/>
    <mergeCell ref="B3:F3"/>
    <mergeCell ref="O4:P4"/>
    <mergeCell ref="Q4:W4"/>
    <mergeCell ref="V7:V8"/>
    <mergeCell ref="H7:H8"/>
    <mergeCell ref="I7:I8"/>
    <mergeCell ref="J7:J8"/>
    <mergeCell ref="B5:B8"/>
    <mergeCell ref="C5:C8"/>
    <mergeCell ref="D5:D8"/>
    <mergeCell ref="E5:E8"/>
    <mergeCell ref="F5:F8"/>
    <mergeCell ref="L7:L8"/>
    <mergeCell ref="K7:K8"/>
    <mergeCell ref="M7:M8"/>
    <mergeCell ref="N7:N8"/>
    <mergeCell ref="R7:R8"/>
    <mergeCell ref="S7:S8"/>
    <mergeCell ref="G4:N4"/>
    <mergeCell ref="G7:G8"/>
    <mergeCell ref="BX5:BX8"/>
    <mergeCell ref="AH7:AI7"/>
    <mergeCell ref="AQ7:AQ8"/>
    <mergeCell ref="AR7:AR8"/>
    <mergeCell ref="AS7:AS8"/>
    <mergeCell ref="AE7:AE8"/>
    <mergeCell ref="BA7:BA8"/>
    <mergeCell ref="BC7:BC8"/>
    <mergeCell ref="BF7:BF8"/>
    <mergeCell ref="BZ4:CA4"/>
    <mergeCell ref="AF4:AO4"/>
    <mergeCell ref="AP4:AU4"/>
    <mergeCell ref="DC7:DE7"/>
    <mergeCell ref="P7:P8"/>
    <mergeCell ref="CI5:DE5"/>
    <mergeCell ref="O7:O8"/>
    <mergeCell ref="AJ7:AK7"/>
    <mergeCell ref="AL7:AM7"/>
    <mergeCell ref="AN7:AO7"/>
    <mergeCell ref="AC7:AC8"/>
    <mergeCell ref="AF7:AG7"/>
    <mergeCell ref="AD7:AD8"/>
    <mergeCell ref="Q7:Q8"/>
    <mergeCell ref="BO7:BS7"/>
    <mergeCell ref="BT7:BV7"/>
    <mergeCell ref="AV5:AV8"/>
    <mergeCell ref="AP7:AP8"/>
    <mergeCell ref="AZ7:AZ8"/>
    <mergeCell ref="BD7:BD8"/>
    <mergeCell ref="AX5:AX8"/>
    <mergeCell ref="CC7:CF7"/>
    <mergeCell ref="BG7:BG8"/>
    <mergeCell ref="BH7:BH8"/>
    <mergeCell ref="CG7:CH7"/>
    <mergeCell ref="CI6:CS6"/>
    <mergeCell ref="CT6:DE6"/>
    <mergeCell ref="Y5:Y8"/>
    <mergeCell ref="CW7:CX7"/>
    <mergeCell ref="G5:N6"/>
    <mergeCell ref="O5:P6"/>
    <mergeCell ref="Q5:W6"/>
    <mergeCell ref="Z5:AE6"/>
    <mergeCell ref="AF5:AO6"/>
    <mergeCell ref="AP5:AU6"/>
    <mergeCell ref="AY5:BH6"/>
    <mergeCell ref="BI5:BW6"/>
    <mergeCell ref="CB5:CH6"/>
    <mergeCell ref="W7:W8"/>
    <mergeCell ref="Z7:Z8"/>
    <mergeCell ref="X5:X8"/>
    <mergeCell ref="CN7:CO7"/>
    <mergeCell ref="CP7:CQ7"/>
    <mergeCell ref="CR7:CS7"/>
    <mergeCell ref="CT7:CT8"/>
    <mergeCell ref="CU7:CV7"/>
    <mergeCell ref="AA7:AA8"/>
    <mergeCell ref="AB7:AB8"/>
  </mergeCells>
  <phoneticPr fontId="9" type="noConversion"/>
  <conditionalFormatting sqref="B9:B10">
    <cfRule type="cellIs" dxfId="190" priority="397" operator="notBetween">
      <formula>1</formula>
      <formula>76</formula>
    </cfRule>
  </conditionalFormatting>
  <conditionalFormatting sqref="B9:X10">
    <cfRule type="containsBlanks" dxfId="189" priority="124">
      <formula>LEN(TRIM(B9))=0</formula>
    </cfRule>
  </conditionalFormatting>
  <conditionalFormatting sqref="C9:D10">
    <cfRule type="cellIs" dxfId="188" priority="395" operator="notBetween">
      <formula>1</formula>
      <formula>2</formula>
    </cfRule>
  </conditionalFormatting>
  <conditionalFormatting sqref="C9:G10">
    <cfRule type="expression" dxfId="187" priority="216">
      <formula>IF($B9&gt;=1,C9="")</formula>
    </cfRule>
  </conditionalFormatting>
  <conditionalFormatting sqref="E9:E10">
    <cfRule type="cellIs" dxfId="186" priority="393" operator="notBetween">
      <formula>1</formula>
      <formula>5</formula>
    </cfRule>
  </conditionalFormatting>
  <conditionalFormatting sqref="F9:F10">
    <cfRule type="cellIs" dxfId="185" priority="391" operator="notBetween">
      <formula>1</formula>
      <formula>4</formula>
    </cfRule>
  </conditionalFormatting>
  <conditionalFormatting sqref="G9:L10">
    <cfRule type="cellIs" dxfId="184" priority="384" operator="notBetween">
      <formula>1</formula>
      <formula>2</formula>
    </cfRule>
  </conditionalFormatting>
  <conditionalFormatting sqref="H9:M10">
    <cfRule type="expression" dxfId="183" priority="123">
      <formula>IF($G9=1,H9="")</formula>
    </cfRule>
  </conditionalFormatting>
  <conditionalFormatting sqref="M9:N10">
    <cfRule type="cellIs" dxfId="182" priority="125" operator="lessThan">
      <formula>0</formula>
    </cfRule>
  </conditionalFormatting>
  <conditionalFormatting sqref="N9:N10">
    <cfRule type="expression" dxfId="181" priority="379">
      <formula>IF($G9=2,N9="")</formula>
    </cfRule>
  </conditionalFormatting>
  <conditionalFormatting sqref="O9:O10">
    <cfRule type="expression" dxfId="180" priority="215">
      <formula>IF($B9&gt;=1,O9="")</formula>
    </cfRule>
    <cfRule type="cellIs" dxfId="179" priority="378" operator="notBetween">
      <formula>1</formula>
      <formula>2</formula>
    </cfRule>
  </conditionalFormatting>
  <conditionalFormatting sqref="P9:P10">
    <cfRule type="expression" dxfId="178" priority="374">
      <formula>IF($O9=2,P9="")</formula>
    </cfRule>
    <cfRule type="cellIs" dxfId="177" priority="376" operator="lessThan">
      <formula>0</formula>
    </cfRule>
  </conditionalFormatting>
  <conditionalFormatting sqref="Q9:Q10">
    <cfRule type="expression" dxfId="176" priority="214">
      <formula>IF($B9&gt;=1,Q9="")</formula>
    </cfRule>
  </conditionalFormatting>
  <conditionalFormatting sqref="Q9:V10">
    <cfRule type="cellIs" dxfId="175" priority="128" operator="notBetween">
      <formula>1</formula>
      <formula>5</formula>
    </cfRule>
  </conditionalFormatting>
  <conditionalFormatting sqref="R9:W10">
    <cfRule type="expression" dxfId="174" priority="126">
      <formula>IF($Q9&gt;=1,R9="")</formula>
    </cfRule>
  </conditionalFormatting>
  <conditionalFormatting sqref="W9:W10">
    <cfRule type="cellIs" dxfId="173" priority="371" operator="lessThan">
      <formula>0</formula>
    </cfRule>
  </conditionalFormatting>
  <conditionalFormatting sqref="X9:X10">
    <cfRule type="expression" dxfId="172" priority="213">
      <formula>IF($B9&gt;=1,X9="")</formula>
    </cfRule>
    <cfRule type="cellIs" dxfId="171" priority="368" operator="notBetween">
      <formula>1</formula>
      <formula>2</formula>
    </cfRule>
  </conditionalFormatting>
  <conditionalFormatting sqref="Y9:Y10">
    <cfRule type="expression" dxfId="170" priority="362">
      <formula>IF(X9="",Y9="")</formula>
    </cfRule>
    <cfRule type="expression" dxfId="169" priority="363">
      <formula>IF(X9=1,Y9="")</formula>
    </cfRule>
    <cfRule type="expression" dxfId="168" priority="365">
      <formula>IF(X9=2,Y9="")</formula>
    </cfRule>
    <cfRule type="cellIs" dxfId="167" priority="366" operator="lessThan">
      <formula>0</formula>
    </cfRule>
  </conditionalFormatting>
  <conditionalFormatting sqref="Z9:Z10">
    <cfRule type="expression" dxfId="166" priority="212">
      <formula>IF($B9&gt;=1,Z9="")</formula>
    </cfRule>
  </conditionalFormatting>
  <conditionalFormatting sqref="Z9:AD10">
    <cfRule type="cellIs" dxfId="165" priority="131" operator="notBetween">
      <formula>1</formula>
      <formula>2</formula>
    </cfRule>
  </conditionalFormatting>
  <conditionalFormatting sqref="Z9:CB10">
    <cfRule type="containsBlanks" dxfId="164" priority="106">
      <formula>LEN(TRIM(Z9))=0</formula>
    </cfRule>
  </conditionalFormatting>
  <conditionalFormatting sqref="AA9:AE10">
    <cfRule type="expression" dxfId="163" priority="120">
      <formula>IF($Z9&gt;=1,AA9="")</formula>
    </cfRule>
  </conditionalFormatting>
  <conditionalFormatting sqref="AE9:AE10">
    <cfRule type="cellIs" dxfId="162" priority="122" operator="lessThan">
      <formula>0</formula>
    </cfRule>
  </conditionalFormatting>
  <conditionalFormatting sqref="AF9:AF10">
    <cfRule type="expression" dxfId="161" priority="211">
      <formula>IF($B9&gt;=1,AF9="")</formula>
    </cfRule>
    <cfRule type="cellIs" dxfId="160" priority="357" operator="notBetween">
      <formula>1</formula>
      <formula>2</formula>
    </cfRule>
  </conditionalFormatting>
  <conditionalFormatting sqref="AG9:AG10">
    <cfRule type="cellIs" dxfId="159" priority="355" operator="lessThan">
      <formula>0</formula>
    </cfRule>
    <cfRule type="expression" dxfId="158" priority="353">
      <formula>IF(AF9=2,AG9="")</formula>
    </cfRule>
  </conditionalFormatting>
  <conditionalFormatting sqref="AH9:AH10">
    <cfRule type="cellIs" dxfId="157" priority="352" operator="notBetween">
      <formula>1</formula>
      <formula>2</formula>
    </cfRule>
    <cfRule type="expression" dxfId="156" priority="181">
      <formula>IF($AF9&gt;=1,AH9="")</formula>
    </cfRule>
  </conditionalFormatting>
  <conditionalFormatting sqref="AI9:AI10">
    <cfRule type="cellIs" dxfId="155" priority="350" operator="lessThan">
      <formula>0</formula>
    </cfRule>
    <cfRule type="expression" dxfId="154" priority="348">
      <formula>IF(AH9=2,AI9="")</formula>
    </cfRule>
  </conditionalFormatting>
  <conditionalFormatting sqref="AJ9:AJ10">
    <cfRule type="expression" dxfId="153" priority="138">
      <formula>IF($AF9&gt;=1,AJ9="")</formula>
    </cfRule>
    <cfRule type="cellIs" dxfId="152" priority="140" operator="notBetween">
      <formula>1</formula>
      <formula>2</formula>
    </cfRule>
  </conditionalFormatting>
  <conditionalFormatting sqref="AK9:AK10">
    <cfRule type="expression" dxfId="151" priority="343">
      <formula>IF(AJ9=2,AK9="")</formula>
    </cfRule>
    <cfRule type="cellIs" dxfId="150" priority="345" operator="lessThan">
      <formula>0</formula>
    </cfRule>
  </conditionalFormatting>
  <conditionalFormatting sqref="AL9:AL10">
    <cfRule type="expression" dxfId="149" priority="135">
      <formula>IF($AF9&gt;=1,AL9="")</formula>
    </cfRule>
    <cfRule type="cellIs" dxfId="148" priority="137" operator="notBetween">
      <formula>1</formula>
      <formula>2</formula>
    </cfRule>
  </conditionalFormatting>
  <conditionalFormatting sqref="AM9:AM10">
    <cfRule type="cellIs" dxfId="147" priority="340" operator="lessThan">
      <formula>0</formula>
    </cfRule>
    <cfRule type="expression" dxfId="146" priority="338">
      <formula>IF(AL9=2,AM9="")</formula>
    </cfRule>
  </conditionalFormatting>
  <conditionalFormatting sqref="AN9:AN10">
    <cfRule type="cellIs" dxfId="145" priority="134" operator="notBetween">
      <formula>1</formula>
      <formula>2</formula>
    </cfRule>
    <cfRule type="expression" dxfId="144" priority="132">
      <formula>IF($AF9&gt;=1,AN9="")</formula>
    </cfRule>
  </conditionalFormatting>
  <conditionalFormatting sqref="AO9:AO10">
    <cfRule type="cellIs" dxfId="143" priority="335" operator="lessThan">
      <formula>0</formula>
    </cfRule>
    <cfRule type="expression" dxfId="142" priority="333">
      <formula>IF(AN9=2,AO9="")</formula>
    </cfRule>
  </conditionalFormatting>
  <conditionalFormatting sqref="AP9:AP10">
    <cfRule type="expression" dxfId="141" priority="210">
      <formula>IF($B9&gt;=1,AP9="")</formula>
    </cfRule>
  </conditionalFormatting>
  <conditionalFormatting sqref="AP9:AT10">
    <cfRule type="cellIs" dxfId="140" priority="143" operator="notBetween">
      <formula>1</formula>
      <formula>2</formula>
    </cfRule>
  </conditionalFormatting>
  <conditionalFormatting sqref="AQ9:AU10">
    <cfRule type="expression" dxfId="139" priority="117">
      <formula>IF($AP9&gt;=1,AQ9="")</formula>
    </cfRule>
  </conditionalFormatting>
  <conditionalFormatting sqref="AU9:AU10">
    <cfRule type="cellIs" dxfId="138" priority="119" operator="lessThan">
      <formula>0</formula>
    </cfRule>
  </conditionalFormatting>
  <conditionalFormatting sqref="AV9:AV10">
    <cfRule type="cellIs" dxfId="137" priority="330" operator="notBetween">
      <formula>1</formula>
      <formula>5</formula>
    </cfRule>
    <cfRule type="expression" dxfId="136" priority="209">
      <formula>IF($B9&gt;=1,AV9="")</formula>
    </cfRule>
  </conditionalFormatting>
  <conditionalFormatting sqref="AW9:AW10">
    <cfRule type="expression" dxfId="135" priority="323">
      <formula>IF(AV9=4,AW9="",IF(AV9=5,AW9=""))</formula>
    </cfRule>
  </conditionalFormatting>
  <conditionalFormatting sqref="AW9:AX10">
    <cfRule type="cellIs" dxfId="134" priority="325" operator="lessThan">
      <formula>0</formula>
    </cfRule>
  </conditionalFormatting>
  <conditionalFormatting sqref="AX9:AX10">
    <cfRule type="expression" dxfId="133" priority="326">
      <formula>IF(AV9=1,AX9="",IF(AV9=2,AX9="",IF(AV9=3,AX9="")))</formula>
    </cfRule>
  </conditionalFormatting>
  <conditionalFormatting sqref="AY9:AY10">
    <cfRule type="cellIs" dxfId="132" priority="322" operator="notBetween">
      <formula>1</formula>
      <formula>5</formula>
    </cfRule>
    <cfRule type="expression" dxfId="131" priority="208">
      <formula>IF($B9&gt;=1,AY9="")</formula>
    </cfRule>
  </conditionalFormatting>
  <conditionalFormatting sqref="AZ9:AZ10">
    <cfRule type="cellIs" dxfId="130" priority="320" operator="lessThan">
      <formula>0</formula>
    </cfRule>
    <cfRule type="expression" dxfId="129" priority="318">
      <formula>IF(AY9=1,AZ9="",IF(AY9=2,AZ9="",IF(AY9=3,AZ9="")))</formula>
    </cfRule>
  </conditionalFormatting>
  <conditionalFormatting sqref="BA9:BA10">
    <cfRule type="cellIs" dxfId="128" priority="317" operator="notBetween">
      <formula>1</formula>
      <formula>5</formula>
    </cfRule>
    <cfRule type="expression" dxfId="127" priority="193">
      <formula>IF($AY9&gt;=1,BA9="")</formula>
    </cfRule>
  </conditionalFormatting>
  <conditionalFormatting sqref="BB9:BB10">
    <cfRule type="expression" dxfId="126" priority="313">
      <formula>IF(BA9=1,BB9="",IF(BA9=2,BB9="",IF(BA9=3,BB9="")))</formula>
    </cfRule>
    <cfRule type="cellIs" dxfId="125" priority="315" operator="lessThan">
      <formula>0</formula>
    </cfRule>
  </conditionalFormatting>
  <conditionalFormatting sqref="BC9:BC10">
    <cfRule type="expression" dxfId="124" priority="150">
      <formula>IF($AY9&gt;=1,BC9="")</formula>
    </cfRule>
    <cfRule type="cellIs" dxfId="123" priority="152" operator="notBetween">
      <formula>1</formula>
      <formula>5</formula>
    </cfRule>
  </conditionalFormatting>
  <conditionalFormatting sqref="BD9:BD10">
    <cfRule type="cellIs" dxfId="122" priority="310" operator="lessThan">
      <formula>0</formula>
    </cfRule>
    <cfRule type="expression" dxfId="121" priority="308">
      <formula>IF(BC9=1,BD9="",IF(BC9=2,BD9="",IF(BC9=3,BD9="")))</formula>
    </cfRule>
  </conditionalFormatting>
  <conditionalFormatting sqref="BE9:BE10">
    <cfRule type="cellIs" dxfId="120" priority="149" operator="notBetween">
      <formula>1</formula>
      <formula>5</formula>
    </cfRule>
    <cfRule type="expression" dxfId="119" priority="147">
      <formula>IF($AY9&gt;=1,BE9="")</formula>
    </cfRule>
  </conditionalFormatting>
  <conditionalFormatting sqref="BF9:BF10">
    <cfRule type="cellIs" dxfId="118" priority="305" operator="lessThan">
      <formula>0</formula>
    </cfRule>
    <cfRule type="expression" dxfId="117" priority="303">
      <formula>IF(BE9=1,BF9="",IF(BE9=2,BF9="",IF(BE9=3,BF9="")))</formula>
    </cfRule>
  </conditionalFormatting>
  <conditionalFormatting sqref="BG9:BG10">
    <cfRule type="expression" dxfId="116" priority="144">
      <formula>IF($AY9&gt;=1,BG9="")</formula>
    </cfRule>
    <cfRule type="cellIs" dxfId="115" priority="146" operator="notBetween">
      <formula>1</formula>
      <formula>5</formula>
    </cfRule>
  </conditionalFormatting>
  <conditionalFormatting sqref="BH9:BH10">
    <cfRule type="expression" dxfId="114" priority="298">
      <formula>IF(BG9=1,BH9="",IF(BG9=2,BH9="",IF(BG9=3,BH9="")))</formula>
    </cfRule>
    <cfRule type="cellIs" dxfId="113" priority="300" operator="lessThan">
      <formula>0</formula>
    </cfRule>
  </conditionalFormatting>
  <conditionalFormatting sqref="BI9:BI10">
    <cfRule type="expression" dxfId="112" priority="207">
      <formula>IF($B9&gt;=1,BI9="")</formula>
    </cfRule>
  </conditionalFormatting>
  <conditionalFormatting sqref="BI9:BM10">
    <cfRule type="cellIs" dxfId="111" priority="158" operator="notBetween">
      <formula>1</formula>
      <formula>2</formula>
    </cfRule>
  </conditionalFormatting>
  <conditionalFormatting sqref="BJ9:BN10">
    <cfRule type="expression" dxfId="110" priority="111">
      <formula>IF($BI9&gt;=1,BJ9="")</formula>
    </cfRule>
  </conditionalFormatting>
  <conditionalFormatting sqref="BN9:BN10">
    <cfRule type="cellIs" dxfId="109" priority="113" operator="lessThan">
      <formula>0</formula>
    </cfRule>
  </conditionalFormatting>
  <conditionalFormatting sqref="BO9:BO10">
    <cfRule type="expression" dxfId="108" priority="206">
      <formula>IF($B9&gt;=1,BO9="")</formula>
    </cfRule>
  </conditionalFormatting>
  <conditionalFormatting sqref="BO9:BR10">
    <cfRule type="cellIs" dxfId="107" priority="155" operator="notBetween">
      <formula>1</formula>
      <formula>2</formula>
    </cfRule>
  </conditionalFormatting>
  <conditionalFormatting sqref="BP9:BS10">
    <cfRule type="expression" dxfId="106" priority="108">
      <formula>IF($BO9&gt;=1,BP9="")</formula>
    </cfRule>
  </conditionalFormatting>
  <conditionalFormatting sqref="BS9:BS10">
    <cfRule type="cellIs" dxfId="105" priority="110" operator="lessThan">
      <formula>0</formula>
    </cfRule>
  </conditionalFormatting>
  <conditionalFormatting sqref="BT9:BT10">
    <cfRule type="expression" dxfId="104" priority="205">
      <formula>IF($B9&gt;=1,BT9="")</formula>
    </cfRule>
  </conditionalFormatting>
  <conditionalFormatting sqref="BT9:BU10">
    <cfRule type="cellIs" dxfId="103" priority="287" operator="notBetween">
      <formula>1</formula>
      <formula>2</formula>
    </cfRule>
  </conditionalFormatting>
  <conditionalFormatting sqref="BU9:BV10">
    <cfRule type="expression" dxfId="102" priority="105">
      <formula>IF($BT9&gt;=1,BU9="")</formula>
    </cfRule>
  </conditionalFormatting>
  <conditionalFormatting sqref="BV9:CA10">
    <cfRule type="cellIs" dxfId="101" priority="107" operator="lessThan">
      <formula>0</formula>
    </cfRule>
  </conditionalFormatting>
  <conditionalFormatting sqref="BW9:CB10">
    <cfRule type="expression" dxfId="100" priority="114">
      <formula>IF($B9&gt;=1,BW9="")</formula>
    </cfRule>
  </conditionalFormatting>
  <conditionalFormatting sqref="CB9:CB10">
    <cfRule type="cellIs" dxfId="99" priority="276" operator="notBetween">
      <formula>1</formula>
      <formula>2</formula>
    </cfRule>
  </conditionalFormatting>
  <conditionalFormatting sqref="CC9:CF10">
    <cfRule type="cellIs" dxfId="98" priority="263" operator="lessThan">
      <formula>0</formula>
    </cfRule>
  </conditionalFormatting>
  <conditionalFormatting sqref="CC9:CG10">
    <cfRule type="expression" dxfId="97" priority="257">
      <formula>IF($CB9=1,CC9="")</formula>
    </cfRule>
    <cfRule type="expression" dxfId="96" priority="104">
      <formula>IF($CB9="",CC9="")</formula>
    </cfRule>
  </conditionalFormatting>
  <conditionalFormatting sqref="CH9:CH10">
    <cfRule type="expression" dxfId="95" priority="259">
      <formula>IF(CG9&gt;0,CH9="")</formula>
    </cfRule>
    <cfRule type="expression" dxfId="94" priority="258">
      <formula>IF(CG9="",CH9="")</formula>
    </cfRule>
  </conditionalFormatting>
  <conditionalFormatting sqref="CH9:DE10">
    <cfRule type="cellIs" dxfId="93" priority="5" operator="lessThan">
      <formula>0</formula>
    </cfRule>
  </conditionalFormatting>
  <conditionalFormatting sqref="CI9:CI10">
    <cfRule type="expression" dxfId="92" priority="221">
      <formula>IF($B9&gt;=1,CI9="")</formula>
    </cfRule>
    <cfRule type="containsBlanks" dxfId="91" priority="231">
      <formula>LEN(TRIM(CI9))=0</formula>
    </cfRule>
  </conditionalFormatting>
  <conditionalFormatting sqref="CJ9:CJ10">
    <cfRule type="expression" dxfId="90" priority="89">
      <formula>IF(CJ9+CK9&gt;$CI9,CJ9&gt;=0)</formula>
    </cfRule>
    <cfRule type="expression" dxfId="89" priority="90">
      <formula>IF(CJ9+CK9&lt;$CI9,CJ9&gt;=0)</formula>
    </cfRule>
  </conditionalFormatting>
  <conditionalFormatting sqref="CJ9:CS10">
    <cfRule type="expression" dxfId="88" priority="43">
      <formula>IF($CI9&gt;=1,CJ9="")</formula>
    </cfRule>
  </conditionalFormatting>
  <conditionalFormatting sqref="CJ9:CT10">
    <cfRule type="expression" dxfId="87" priority="41">
      <formula>IF($CI9="",CJ9="")</formula>
    </cfRule>
  </conditionalFormatting>
  <conditionalFormatting sqref="CK9:CK10">
    <cfRule type="expression" dxfId="86" priority="86">
      <formula>IF(CJ9+CK9&gt;$CI9,CK9&gt;=0)</formula>
    </cfRule>
    <cfRule type="expression" dxfId="85" priority="87">
      <formula>IF(CJ9+CK9&lt;$CI9,CK9&gt;=0)</formula>
    </cfRule>
  </conditionalFormatting>
  <conditionalFormatting sqref="CL9:CL10">
    <cfRule type="expression" dxfId="84" priority="79">
      <formula>IF(CL9+CM9&gt;$CI9,CL9&gt;=0)</formula>
    </cfRule>
    <cfRule type="expression" dxfId="83" priority="80">
      <formula>IF(CL9+CM9&lt;$CI9,CL9&gt;=0)</formula>
    </cfRule>
  </conditionalFormatting>
  <conditionalFormatting sqref="CM9:CM10">
    <cfRule type="expression" dxfId="82" priority="76">
      <formula>IF(CL9+CM9&gt;$CI9,CM9&gt;=0)</formula>
    </cfRule>
    <cfRule type="expression" dxfId="81" priority="77">
      <formula>IF(CL9+CM9&lt;$CI9,CM9&gt;=0)</formula>
    </cfRule>
  </conditionalFormatting>
  <conditionalFormatting sqref="CN9:CN10">
    <cfRule type="expression" dxfId="80" priority="69">
      <formula>IF(CN9+CO9&gt;$CI9,CN9&gt;=0)</formula>
    </cfRule>
    <cfRule type="expression" dxfId="79" priority="70">
      <formula>IF(CN9+CO9&lt;$CI9,CN9&gt;=0)</formula>
    </cfRule>
  </conditionalFormatting>
  <conditionalFormatting sqref="CO9:CO10">
    <cfRule type="expression" dxfId="78" priority="66">
      <formula>IF(CN9+CO9&gt;$CI9,CO9&gt;=0)</formula>
    </cfRule>
    <cfRule type="expression" dxfId="77" priority="67">
      <formula>IF(CN9+CO9&lt;$CI9,CO9&gt;=0)</formula>
    </cfRule>
  </conditionalFormatting>
  <conditionalFormatting sqref="CP9:CP10">
    <cfRule type="expression" dxfId="76" priority="59">
      <formula>IF(CP9+CQ9&gt;$CI9,CP9&gt;=0)</formula>
    </cfRule>
    <cfRule type="expression" dxfId="75" priority="60">
      <formula>IF(CP9+CQ9&lt;$CI9,CP9&gt;=0)</formula>
    </cfRule>
  </conditionalFormatting>
  <conditionalFormatting sqref="CQ9:CQ10">
    <cfRule type="expression" dxfId="74" priority="56">
      <formula>IF(CP9+CQ9&gt;$CI9,CQ9&gt;=0)</formula>
    </cfRule>
    <cfRule type="expression" dxfId="73" priority="57">
      <formula>IF(CP9+CQ9&lt;$CI9,CQ9&gt;=0)</formula>
    </cfRule>
  </conditionalFormatting>
  <conditionalFormatting sqref="CR9:CR10">
    <cfRule type="expression" dxfId="72" priority="49">
      <formula>IF(CR9+CS9&gt;$CI9,CR9&gt;=0)</formula>
    </cfRule>
    <cfRule type="expression" dxfId="71" priority="50">
      <formula>IF(CR9+CS9&lt;$CI9,CR9&gt;=0)</formula>
    </cfRule>
  </conditionalFormatting>
  <conditionalFormatting sqref="CS9:CS10">
    <cfRule type="expression" dxfId="70" priority="47">
      <formula>IF(CR9+CS9&lt;$CI9,CS9&gt;=0)</formula>
    </cfRule>
    <cfRule type="expression" dxfId="69" priority="46">
      <formula>IF(CR9+CS9&gt;$CI9,CS9&gt;=0)</formula>
    </cfRule>
  </conditionalFormatting>
  <conditionalFormatting sqref="CT9:CT10">
    <cfRule type="expression" dxfId="68" priority="223">
      <formula>IF($CI9&gt;=0,CT9="")</formula>
    </cfRule>
  </conditionalFormatting>
  <conditionalFormatting sqref="CU9:CU10">
    <cfRule type="expression" dxfId="67" priority="39">
      <formula>IF(CU9+CV9&gt;$CT9,CU9&gt;=0)</formula>
    </cfRule>
    <cfRule type="expression" dxfId="66" priority="32">
      <formula>IF($CT9="",CU9="")</formula>
    </cfRule>
    <cfRule type="expression" dxfId="65" priority="40">
      <formula>IF(CU9+CV9&lt;$CT9,CU9&gt;=0)</formula>
    </cfRule>
  </conditionalFormatting>
  <conditionalFormatting sqref="CU9:DC10">
    <cfRule type="expression" dxfId="64" priority="3">
      <formula>IF($CT9&gt;=1,CU9="")</formula>
    </cfRule>
  </conditionalFormatting>
  <conditionalFormatting sqref="CV9:CV10">
    <cfRule type="expression" dxfId="63" priority="36">
      <formula>IF(CU9+CV9&gt;$CT9,CV9&gt;=0)</formula>
    </cfRule>
    <cfRule type="expression" dxfId="62" priority="37">
      <formula>IF(CU9+CV9&lt;$CT9,CV9&gt;=0)</formula>
    </cfRule>
    <cfRule type="expression" dxfId="61" priority="31">
      <formula>IF($CI9="",CV9="")</formula>
    </cfRule>
  </conditionalFormatting>
  <conditionalFormatting sqref="CW9:CW10">
    <cfRule type="expression" dxfId="60" priority="30">
      <formula>IF(CW9+CX9&lt;$CT9,CW9&gt;=0)</formula>
    </cfRule>
    <cfRule type="expression" dxfId="59" priority="22">
      <formula>IF($CT9="",CW9="")</formula>
    </cfRule>
    <cfRule type="expression" dxfId="58" priority="29">
      <formula>IF(CW9+CX9&gt;$CT9,CW9&gt;=0)</formula>
    </cfRule>
  </conditionalFormatting>
  <conditionalFormatting sqref="CX9:CX10">
    <cfRule type="expression" dxfId="57" priority="21">
      <formula>IF($CI9="",CX9="")</formula>
    </cfRule>
    <cfRule type="expression" dxfId="56" priority="27">
      <formula>IF(CW9+CX9&lt;$CT9,CX9&gt;=0)</formula>
    </cfRule>
    <cfRule type="expression" dxfId="55" priority="26">
      <formula>IF(CW9+CX9&gt;$CT9,CX9&gt;=0)</formula>
    </cfRule>
  </conditionalFormatting>
  <conditionalFormatting sqref="CY9:CY10">
    <cfRule type="expression" dxfId="54" priority="20">
      <formula>IF(CY9+CZ9&lt;$CT9,CY9&gt;=0)</formula>
    </cfRule>
    <cfRule type="expression" dxfId="53" priority="19">
      <formula>IF(CY9+CZ9&gt;$CT9,CY9&gt;=0)</formula>
    </cfRule>
    <cfRule type="expression" dxfId="52" priority="12">
      <formula>IF($CT9="",CY9="")</formula>
    </cfRule>
  </conditionalFormatting>
  <conditionalFormatting sqref="CZ9:CZ10">
    <cfRule type="expression" dxfId="51" priority="11">
      <formula>IF($CI9="",CZ9="")</formula>
    </cfRule>
    <cfRule type="expression" dxfId="50" priority="16">
      <formula>IF(CY9+CZ9&gt;$CT9,CZ9&gt;=0)</formula>
    </cfRule>
    <cfRule type="expression" dxfId="49" priority="17">
      <formula>IF(CY9+CZ9&lt;$CT9,CZ9&gt;=0)</formula>
    </cfRule>
  </conditionalFormatting>
  <conditionalFormatting sqref="DA9:DA10">
    <cfRule type="expression" dxfId="48" priority="2">
      <formula>IF($CT9="",DA9="")</formula>
    </cfRule>
    <cfRule type="expression" dxfId="47" priority="9">
      <formula>IF(DA9+DB9&gt;$CT9,DA9&gt;=0)</formula>
    </cfRule>
    <cfRule type="expression" dxfId="46" priority="10">
      <formula>IF(DA9+DB9&lt;$CT9,DA9&gt;=0)</formula>
    </cfRule>
  </conditionalFormatting>
  <conditionalFormatting sqref="DB9:DB10">
    <cfRule type="expression" dxfId="45" priority="6">
      <formula>IF(DA9+DB9&gt;$CT9,DB9&gt;=0)</formula>
    </cfRule>
    <cfRule type="expression" dxfId="44" priority="7">
      <formula>IF(DA9+DB9&lt;$CT9,DB9&gt;=0)</formula>
    </cfRule>
    <cfRule type="expression" dxfId="43" priority="1">
      <formula>IF($CI9="",DB9="")</formula>
    </cfRule>
  </conditionalFormatting>
  <conditionalFormatting sqref="DC9:DC10">
    <cfRule type="expression" dxfId="42" priority="236">
      <formula>IF($CT9="",DC9="")</formula>
    </cfRule>
  </conditionalFormatting>
  <conditionalFormatting sqref="DD9:DE10">
    <cfRule type="expression" dxfId="41" priority="233">
      <formula>IF($DC9="",DD9="")</formula>
    </cfRule>
    <cfRule type="expression" dxfId="40" priority="234">
      <formula>IF($DC9&gt;0,DD9="")</formula>
    </cfRule>
  </conditionalFormatting>
  <dataValidations count="1">
    <dataValidation allowBlank="1" showInputMessage="1" showErrorMessage="1" errorTitle="กรอกผิด" error="กรอกผิด" sqref="B11:DE11" xr:uid="{00000000-0002-0000-0100-000000000000}"/>
  </dataValidations>
  <pageMargins left="0.7" right="0.7" top="0.75" bottom="0.75" header="0.3" footer="0.3"/>
  <pageSetup paperSize="9" orientation="portrait" r:id="rId1"/>
  <ignoredErrors>
    <ignoredError sqref="B2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AO57"/>
  <sheetViews>
    <sheetView zoomScale="60" zoomScaleNormal="6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C22" sqref="C22"/>
    </sheetView>
  </sheetViews>
  <sheetFormatPr defaultRowHeight="14.25" x14ac:dyDescent="0.2"/>
  <cols>
    <col min="1" max="1" width="13.125" customWidth="1"/>
    <col min="2" max="2" width="7.625" customWidth="1"/>
    <col min="3" max="3" width="19.375" customWidth="1"/>
    <col min="4" max="4" width="7.625" customWidth="1"/>
    <col min="5" max="5" width="8.125" customWidth="1"/>
    <col min="6" max="6" width="19.375" customWidth="1"/>
    <col min="7" max="8" width="7.625" customWidth="1"/>
    <col min="9" max="12" width="14.125" customWidth="1"/>
    <col min="13" max="13" width="29.125" customWidth="1"/>
    <col min="14" max="14" width="18.625" customWidth="1"/>
    <col min="15" max="22" width="12.625" customWidth="1"/>
    <col min="23" max="23" width="29.125" customWidth="1"/>
    <col min="24" max="24" width="21.75" customWidth="1"/>
    <col min="25" max="29" width="13.625" customWidth="1"/>
    <col min="30" max="30" width="29.125" customWidth="1"/>
    <col min="31" max="36" width="15.125" customWidth="1"/>
    <col min="37" max="37" width="20.625" customWidth="1"/>
    <col min="38" max="40" width="15.125" customWidth="1"/>
  </cols>
  <sheetData>
    <row r="1" spans="1:41" ht="39.950000000000003" customHeight="1" thickBot="1" x14ac:dyDescent="0.25">
      <c r="A1" s="302" t="s">
        <v>250</v>
      </c>
    </row>
    <row r="2" spans="1:41" s="353" customFormat="1" ht="39.950000000000003" customHeight="1" x14ac:dyDescent="0.2">
      <c r="A2" s="350" t="s">
        <v>609</v>
      </c>
      <c r="B2" s="340" t="s">
        <v>402</v>
      </c>
      <c r="C2" s="339" t="s">
        <v>607</v>
      </c>
      <c r="D2" s="341" t="s">
        <v>407</v>
      </c>
      <c r="E2" s="341" t="s">
        <v>405</v>
      </c>
      <c r="F2" s="339" t="s">
        <v>608</v>
      </c>
      <c r="G2" s="341" t="s">
        <v>403</v>
      </c>
      <c r="H2" s="342" t="s">
        <v>404</v>
      </c>
      <c r="I2" s="343" t="s">
        <v>404</v>
      </c>
      <c r="J2" s="341" t="s">
        <v>404</v>
      </c>
      <c r="K2" s="341" t="s">
        <v>404</v>
      </c>
      <c r="L2" s="341" t="s">
        <v>404</v>
      </c>
      <c r="M2" s="344" t="s">
        <v>408</v>
      </c>
      <c r="N2" s="345" t="s">
        <v>406</v>
      </c>
      <c r="O2" s="346" t="s">
        <v>406</v>
      </c>
      <c r="P2" s="346" t="s">
        <v>406</v>
      </c>
      <c r="Q2" s="346" t="s">
        <v>406</v>
      </c>
      <c r="R2" s="346" t="s">
        <v>406</v>
      </c>
      <c r="S2" s="346" t="s">
        <v>406</v>
      </c>
      <c r="T2" s="346" t="s">
        <v>406</v>
      </c>
      <c r="U2" s="346" t="s">
        <v>406</v>
      </c>
      <c r="V2" s="346" t="s">
        <v>406</v>
      </c>
      <c r="W2" s="347" t="s">
        <v>408</v>
      </c>
      <c r="X2" s="348" t="s">
        <v>406</v>
      </c>
      <c r="Y2" s="346" t="s">
        <v>406</v>
      </c>
      <c r="Z2" s="346" t="s">
        <v>406</v>
      </c>
      <c r="AA2" s="346" t="s">
        <v>406</v>
      </c>
      <c r="AB2" s="346" t="s">
        <v>406</v>
      </c>
      <c r="AC2" s="346" t="s">
        <v>406</v>
      </c>
      <c r="AD2" s="347" t="s">
        <v>408</v>
      </c>
      <c r="AE2" s="349" t="s">
        <v>403</v>
      </c>
      <c r="AF2" s="341" t="s">
        <v>403</v>
      </c>
      <c r="AG2" s="341" t="s">
        <v>403</v>
      </c>
      <c r="AH2" s="341" t="s">
        <v>403</v>
      </c>
      <c r="AI2" s="341" t="s">
        <v>403</v>
      </c>
      <c r="AJ2" s="341" t="s">
        <v>403</v>
      </c>
      <c r="AK2" s="341" t="s">
        <v>403</v>
      </c>
      <c r="AL2" s="341" t="s">
        <v>403</v>
      </c>
      <c r="AM2" s="341" t="s">
        <v>403</v>
      </c>
      <c r="AN2" s="342" t="s">
        <v>403</v>
      </c>
      <c r="AO2" s="358"/>
    </row>
    <row r="3" spans="1:41" ht="34.5" customHeight="1" x14ac:dyDescent="0.2">
      <c r="A3" s="317" t="s">
        <v>13</v>
      </c>
      <c r="B3" s="307" t="s">
        <v>44</v>
      </c>
      <c r="C3" s="308"/>
      <c r="D3" s="308"/>
      <c r="E3" s="308"/>
      <c r="F3" s="308"/>
      <c r="G3" s="308"/>
      <c r="H3" s="309"/>
      <c r="I3" s="310" t="s">
        <v>251</v>
      </c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20"/>
      <c r="AF3" s="311"/>
      <c r="AG3" s="311"/>
      <c r="AH3" s="311"/>
      <c r="AI3" s="311"/>
      <c r="AJ3" s="311"/>
      <c r="AK3" s="311"/>
      <c r="AL3" s="311"/>
      <c r="AM3" s="311"/>
      <c r="AN3" s="312"/>
    </row>
    <row r="4" spans="1:41" s="272" customFormat="1" ht="34.5" customHeight="1" x14ac:dyDescent="0.2">
      <c r="A4" s="314"/>
      <c r="B4" s="304" t="s">
        <v>0</v>
      </c>
      <c r="C4" s="305" t="s">
        <v>1</v>
      </c>
      <c r="D4" s="305" t="s">
        <v>2</v>
      </c>
      <c r="E4" s="305" t="s">
        <v>3</v>
      </c>
      <c r="F4" s="305" t="s">
        <v>4</v>
      </c>
      <c r="G4" s="305" t="s">
        <v>5</v>
      </c>
      <c r="H4" s="306" t="s">
        <v>6</v>
      </c>
      <c r="I4" s="552" t="s">
        <v>0</v>
      </c>
      <c r="J4" s="552"/>
      <c r="K4" s="552"/>
      <c r="L4" s="552"/>
      <c r="M4" s="552"/>
      <c r="N4" s="550" t="s">
        <v>1</v>
      </c>
      <c r="O4" s="552"/>
      <c r="P4" s="552"/>
      <c r="Q4" s="552"/>
      <c r="R4" s="552"/>
      <c r="S4" s="552"/>
      <c r="T4" s="552"/>
      <c r="U4" s="552"/>
      <c r="V4" s="552"/>
      <c r="W4" s="551"/>
      <c r="X4" s="552" t="s">
        <v>2</v>
      </c>
      <c r="Y4" s="552"/>
      <c r="Z4" s="552"/>
      <c r="AA4" s="552"/>
      <c r="AB4" s="552"/>
      <c r="AC4" s="552"/>
      <c r="AD4" s="552"/>
      <c r="AE4" s="550" t="s">
        <v>3</v>
      </c>
      <c r="AF4" s="552"/>
      <c r="AG4" s="552"/>
      <c r="AH4" s="552"/>
      <c r="AI4" s="552"/>
      <c r="AJ4" s="552"/>
      <c r="AK4" s="552"/>
      <c r="AL4" s="552"/>
      <c r="AM4" s="552"/>
      <c r="AN4" s="551"/>
    </row>
    <row r="5" spans="1:41" ht="42.75" customHeight="1" x14ac:dyDescent="0.2">
      <c r="A5" s="314"/>
      <c r="B5" s="576" t="s">
        <v>16</v>
      </c>
      <c r="C5" s="588" t="s">
        <v>414</v>
      </c>
      <c r="D5" s="588" t="s">
        <v>149</v>
      </c>
      <c r="E5" s="588" t="s">
        <v>177</v>
      </c>
      <c r="F5" s="588" t="s">
        <v>240</v>
      </c>
      <c r="G5" s="579" t="s">
        <v>15</v>
      </c>
      <c r="H5" s="591" t="s">
        <v>14</v>
      </c>
      <c r="I5" s="501" t="s">
        <v>561</v>
      </c>
      <c r="J5" s="501"/>
      <c r="K5" s="501"/>
      <c r="L5" s="501"/>
      <c r="M5" s="501"/>
      <c r="N5" s="525" t="s">
        <v>560</v>
      </c>
      <c r="O5" s="501"/>
      <c r="P5" s="501"/>
      <c r="Q5" s="501"/>
      <c r="R5" s="501"/>
      <c r="S5" s="501"/>
      <c r="T5" s="501"/>
      <c r="U5" s="501"/>
      <c r="V5" s="501"/>
      <c r="W5" s="526"/>
      <c r="X5" s="501" t="s">
        <v>401</v>
      </c>
      <c r="Y5" s="501"/>
      <c r="Z5" s="501"/>
      <c r="AA5" s="501"/>
      <c r="AB5" s="501"/>
      <c r="AC5" s="501"/>
      <c r="AD5" s="501"/>
      <c r="AE5" s="597" t="s">
        <v>252</v>
      </c>
      <c r="AF5" s="598"/>
      <c r="AG5" s="598"/>
      <c r="AH5" s="598"/>
      <c r="AI5" s="598"/>
      <c r="AJ5" s="598"/>
      <c r="AK5" s="598"/>
      <c r="AL5" s="598"/>
      <c r="AM5" s="598"/>
      <c r="AN5" s="599"/>
    </row>
    <row r="6" spans="1:41" ht="175.5" customHeight="1" x14ac:dyDescent="0.2">
      <c r="A6" s="314"/>
      <c r="B6" s="577"/>
      <c r="C6" s="589"/>
      <c r="D6" s="589"/>
      <c r="E6" s="589"/>
      <c r="F6" s="589"/>
      <c r="G6" s="580"/>
      <c r="H6" s="592"/>
      <c r="I6" s="560" t="s">
        <v>569</v>
      </c>
      <c r="J6" s="574" t="s">
        <v>506</v>
      </c>
      <c r="K6" s="574" t="s">
        <v>245</v>
      </c>
      <c r="L6" s="574" t="s">
        <v>507</v>
      </c>
      <c r="M6" s="541" t="s">
        <v>415</v>
      </c>
      <c r="N6" s="595" t="s">
        <v>508</v>
      </c>
      <c r="O6" s="574" t="s">
        <v>509</v>
      </c>
      <c r="P6" s="574" t="s">
        <v>510</v>
      </c>
      <c r="Q6" s="574" t="s">
        <v>511</v>
      </c>
      <c r="R6" s="574" t="s">
        <v>352</v>
      </c>
      <c r="S6" s="574" t="s">
        <v>353</v>
      </c>
      <c r="T6" s="574" t="s">
        <v>354</v>
      </c>
      <c r="U6" s="574" t="s">
        <v>355</v>
      </c>
      <c r="V6" s="574" t="s">
        <v>512</v>
      </c>
      <c r="W6" s="594" t="s">
        <v>427</v>
      </c>
      <c r="X6" s="560" t="s">
        <v>513</v>
      </c>
      <c r="Y6" s="574" t="s">
        <v>357</v>
      </c>
      <c r="Z6" s="574" t="s">
        <v>358</v>
      </c>
      <c r="AA6" s="574" t="s">
        <v>514</v>
      </c>
      <c r="AB6" s="574" t="s">
        <v>515</v>
      </c>
      <c r="AC6" s="574" t="s">
        <v>516</v>
      </c>
      <c r="AD6" s="541" t="s">
        <v>517</v>
      </c>
      <c r="AE6" s="301" t="s">
        <v>150</v>
      </c>
      <c r="AF6" s="300" t="s">
        <v>151</v>
      </c>
      <c r="AG6" s="300" t="s">
        <v>152</v>
      </c>
      <c r="AH6" s="300" t="s">
        <v>153</v>
      </c>
      <c r="AI6" s="300" t="s">
        <v>568</v>
      </c>
      <c r="AJ6" s="300" t="s">
        <v>503</v>
      </c>
      <c r="AK6" s="300" t="s">
        <v>570</v>
      </c>
      <c r="AL6" s="300" t="s">
        <v>155</v>
      </c>
      <c r="AM6" s="300" t="s">
        <v>504</v>
      </c>
      <c r="AN6" s="64" t="s">
        <v>571</v>
      </c>
    </row>
    <row r="7" spans="1:41" ht="31.5" customHeight="1" thickBot="1" x14ac:dyDescent="0.25">
      <c r="A7" s="315"/>
      <c r="B7" s="578"/>
      <c r="C7" s="590"/>
      <c r="D7" s="590"/>
      <c r="E7" s="590"/>
      <c r="F7" s="590"/>
      <c r="G7" s="581"/>
      <c r="H7" s="593"/>
      <c r="I7" s="561"/>
      <c r="J7" s="575"/>
      <c r="K7" s="575"/>
      <c r="L7" s="575"/>
      <c r="M7" s="542"/>
      <c r="N7" s="596"/>
      <c r="O7" s="575"/>
      <c r="P7" s="575"/>
      <c r="Q7" s="575"/>
      <c r="R7" s="575"/>
      <c r="S7" s="575"/>
      <c r="T7" s="575"/>
      <c r="U7" s="575"/>
      <c r="V7" s="575"/>
      <c r="W7" s="555"/>
      <c r="X7" s="561"/>
      <c r="Y7" s="575"/>
      <c r="Z7" s="575"/>
      <c r="AA7" s="575"/>
      <c r="AB7" s="575"/>
      <c r="AC7" s="575"/>
      <c r="AD7" s="542"/>
      <c r="AE7" s="268" t="s">
        <v>214</v>
      </c>
      <c r="AF7" s="60" t="s">
        <v>214</v>
      </c>
      <c r="AG7" s="60" t="s">
        <v>214</v>
      </c>
      <c r="AH7" s="60" t="s">
        <v>214</v>
      </c>
      <c r="AI7" s="60" t="s">
        <v>214</v>
      </c>
      <c r="AJ7" s="60" t="s">
        <v>214</v>
      </c>
      <c r="AK7" s="60" t="s">
        <v>214</v>
      </c>
      <c r="AL7" s="60" t="s">
        <v>214</v>
      </c>
      <c r="AM7" s="60" t="s">
        <v>214</v>
      </c>
      <c r="AN7" s="61" t="s">
        <v>214</v>
      </c>
    </row>
    <row r="8" spans="1:41" s="77" customFormat="1" ht="21" x14ac:dyDescent="0.35">
      <c r="A8" s="269">
        <v>1</v>
      </c>
      <c r="B8" s="390">
        <v>70</v>
      </c>
      <c r="C8" s="391">
        <v>1</v>
      </c>
      <c r="D8" s="391">
        <v>1</v>
      </c>
      <c r="E8" s="391">
        <v>2</v>
      </c>
      <c r="F8" s="391">
        <v>1</v>
      </c>
      <c r="G8" s="391">
        <v>2</v>
      </c>
      <c r="H8" s="392">
        <v>5</v>
      </c>
      <c r="I8" s="393">
        <v>4</v>
      </c>
      <c r="J8" s="391">
        <v>4</v>
      </c>
      <c r="K8" s="391">
        <v>4</v>
      </c>
      <c r="L8" s="391">
        <v>4</v>
      </c>
      <c r="M8" s="394">
        <v>0</v>
      </c>
      <c r="N8" s="418">
        <v>1</v>
      </c>
      <c r="O8" s="391">
        <v>1</v>
      </c>
      <c r="P8" s="391">
        <v>1</v>
      </c>
      <c r="Q8" s="391">
        <v>1</v>
      </c>
      <c r="R8" s="391">
        <v>1</v>
      </c>
      <c r="S8" s="391">
        <v>1</v>
      </c>
      <c r="T8" s="391">
        <v>1</v>
      </c>
      <c r="U8" s="391">
        <v>1</v>
      </c>
      <c r="V8" s="391">
        <v>1</v>
      </c>
      <c r="W8" s="392">
        <v>0</v>
      </c>
      <c r="X8" s="393">
        <v>1</v>
      </c>
      <c r="Y8" s="391">
        <v>1</v>
      </c>
      <c r="Z8" s="391">
        <v>1</v>
      </c>
      <c r="AA8" s="391">
        <v>1</v>
      </c>
      <c r="AB8" s="391">
        <v>1</v>
      </c>
      <c r="AC8" s="391">
        <v>1</v>
      </c>
      <c r="AD8" s="394">
        <v>0</v>
      </c>
      <c r="AE8" s="418">
        <v>1</v>
      </c>
      <c r="AF8" s="391">
        <v>1</v>
      </c>
      <c r="AG8" s="391">
        <v>1</v>
      </c>
      <c r="AH8" s="391">
        <v>2</v>
      </c>
      <c r="AI8" s="391">
        <v>1</v>
      </c>
      <c r="AJ8" s="391">
        <v>1</v>
      </c>
      <c r="AK8" s="391">
        <v>2</v>
      </c>
      <c r="AL8" s="391">
        <v>1</v>
      </c>
      <c r="AM8" s="391">
        <v>1</v>
      </c>
      <c r="AN8" s="392">
        <v>1</v>
      </c>
    </row>
    <row r="9" spans="1:41" s="77" customFormat="1" ht="24" customHeight="1" x14ac:dyDescent="0.35">
      <c r="A9" s="269">
        <v>2</v>
      </c>
      <c r="B9" s="390">
        <v>70</v>
      </c>
      <c r="C9" s="391">
        <v>1</v>
      </c>
      <c r="D9" s="391">
        <v>1</v>
      </c>
      <c r="E9" s="391">
        <v>4</v>
      </c>
      <c r="F9" s="391">
        <v>2</v>
      </c>
      <c r="G9" s="391">
        <v>2</v>
      </c>
      <c r="H9" s="392">
        <v>3</v>
      </c>
      <c r="I9" s="393">
        <v>4</v>
      </c>
      <c r="J9" s="391">
        <v>4</v>
      </c>
      <c r="K9" s="391">
        <v>4</v>
      </c>
      <c r="L9" s="391">
        <v>4</v>
      </c>
      <c r="M9" s="394">
        <v>0</v>
      </c>
      <c r="N9" s="418">
        <v>1</v>
      </c>
      <c r="O9" s="391">
        <v>1</v>
      </c>
      <c r="P9" s="391">
        <v>1</v>
      </c>
      <c r="Q9" s="391">
        <v>1</v>
      </c>
      <c r="R9" s="391">
        <v>1</v>
      </c>
      <c r="S9" s="391">
        <v>1</v>
      </c>
      <c r="T9" s="391">
        <v>1</v>
      </c>
      <c r="U9" s="391">
        <v>1</v>
      </c>
      <c r="V9" s="391">
        <v>1</v>
      </c>
      <c r="W9" s="392">
        <v>0</v>
      </c>
      <c r="X9" s="393">
        <v>1</v>
      </c>
      <c r="Y9" s="391">
        <v>1</v>
      </c>
      <c r="Z9" s="391">
        <v>1</v>
      </c>
      <c r="AA9" s="391">
        <v>1</v>
      </c>
      <c r="AB9" s="391">
        <v>1</v>
      </c>
      <c r="AC9" s="391">
        <v>1</v>
      </c>
      <c r="AD9" s="394">
        <v>0</v>
      </c>
      <c r="AE9" s="418">
        <v>1</v>
      </c>
      <c r="AF9" s="391">
        <v>1</v>
      </c>
      <c r="AG9" s="391">
        <v>1</v>
      </c>
      <c r="AH9" s="391">
        <v>2</v>
      </c>
      <c r="AI9" s="391">
        <v>1</v>
      </c>
      <c r="AJ9" s="391">
        <v>1</v>
      </c>
      <c r="AK9" s="391">
        <v>2</v>
      </c>
      <c r="AL9" s="391">
        <v>1</v>
      </c>
      <c r="AM9" s="391">
        <v>1</v>
      </c>
      <c r="AN9" s="392">
        <v>1</v>
      </c>
    </row>
    <row r="10" spans="1:41" s="77" customFormat="1" ht="24" customHeight="1" x14ac:dyDescent="0.35">
      <c r="A10" s="269">
        <v>3</v>
      </c>
      <c r="B10" s="390">
        <v>70</v>
      </c>
      <c r="C10" s="391">
        <v>1</v>
      </c>
      <c r="D10" s="391">
        <v>1</v>
      </c>
      <c r="E10" s="391">
        <v>4</v>
      </c>
      <c r="F10" s="391">
        <v>3</v>
      </c>
      <c r="G10" s="391">
        <v>2</v>
      </c>
      <c r="H10" s="392">
        <v>3</v>
      </c>
      <c r="I10" s="393">
        <v>4</v>
      </c>
      <c r="J10" s="391">
        <v>4</v>
      </c>
      <c r="K10" s="391">
        <v>4</v>
      </c>
      <c r="L10" s="391">
        <v>4</v>
      </c>
      <c r="M10" s="394">
        <v>0</v>
      </c>
      <c r="N10" s="418">
        <v>1</v>
      </c>
      <c r="O10" s="391">
        <v>1</v>
      </c>
      <c r="P10" s="391">
        <v>1</v>
      </c>
      <c r="Q10" s="391">
        <v>1</v>
      </c>
      <c r="R10" s="391">
        <v>1</v>
      </c>
      <c r="S10" s="391">
        <v>1</v>
      </c>
      <c r="T10" s="391">
        <v>1</v>
      </c>
      <c r="U10" s="391">
        <v>1</v>
      </c>
      <c r="V10" s="391">
        <v>1</v>
      </c>
      <c r="W10" s="392">
        <v>0</v>
      </c>
      <c r="X10" s="393">
        <v>1</v>
      </c>
      <c r="Y10" s="391">
        <v>1</v>
      </c>
      <c r="Z10" s="391">
        <v>1</v>
      </c>
      <c r="AA10" s="391">
        <v>1</v>
      </c>
      <c r="AB10" s="391">
        <v>1</v>
      </c>
      <c r="AC10" s="391">
        <v>1</v>
      </c>
      <c r="AD10" s="394">
        <v>0</v>
      </c>
      <c r="AE10" s="418">
        <v>1</v>
      </c>
      <c r="AF10" s="391">
        <v>1</v>
      </c>
      <c r="AG10" s="391">
        <v>1</v>
      </c>
      <c r="AH10" s="391">
        <v>2</v>
      </c>
      <c r="AI10" s="391">
        <v>1</v>
      </c>
      <c r="AJ10" s="391">
        <v>1</v>
      </c>
      <c r="AK10" s="391">
        <v>2</v>
      </c>
      <c r="AL10" s="391">
        <v>1</v>
      </c>
      <c r="AM10" s="391">
        <v>1</v>
      </c>
      <c r="AN10" s="392">
        <v>1</v>
      </c>
    </row>
    <row r="11" spans="1:41" s="77" customFormat="1" ht="24" customHeight="1" x14ac:dyDescent="0.35">
      <c r="A11" s="269">
        <v>4</v>
      </c>
      <c r="B11" s="390">
        <v>70</v>
      </c>
      <c r="C11" s="391">
        <v>1</v>
      </c>
      <c r="D11" s="391">
        <v>2</v>
      </c>
      <c r="E11" s="391">
        <v>4</v>
      </c>
      <c r="F11" s="391">
        <v>3</v>
      </c>
      <c r="G11" s="391">
        <v>2</v>
      </c>
      <c r="H11" s="392">
        <v>4</v>
      </c>
      <c r="I11" s="393">
        <v>4</v>
      </c>
      <c r="J11" s="391">
        <v>4</v>
      </c>
      <c r="K11" s="391">
        <v>4</v>
      </c>
      <c r="L11" s="391">
        <v>4</v>
      </c>
      <c r="M11" s="394">
        <v>0</v>
      </c>
      <c r="N11" s="418">
        <v>1</v>
      </c>
      <c r="O11" s="391">
        <v>1</v>
      </c>
      <c r="P11" s="391">
        <v>1</v>
      </c>
      <c r="Q11" s="391">
        <v>1</v>
      </c>
      <c r="R11" s="391">
        <v>1</v>
      </c>
      <c r="S11" s="391">
        <v>1</v>
      </c>
      <c r="T11" s="391">
        <v>1</v>
      </c>
      <c r="U11" s="391">
        <v>1</v>
      </c>
      <c r="V11" s="391">
        <v>1</v>
      </c>
      <c r="W11" s="392">
        <v>0</v>
      </c>
      <c r="X11" s="393">
        <v>1</v>
      </c>
      <c r="Y11" s="391">
        <v>1</v>
      </c>
      <c r="Z11" s="391">
        <v>1</v>
      </c>
      <c r="AA11" s="391">
        <v>1</v>
      </c>
      <c r="AB11" s="391">
        <v>1</v>
      </c>
      <c r="AC11" s="391">
        <v>1</v>
      </c>
      <c r="AD11" s="394">
        <v>0</v>
      </c>
      <c r="AE11" s="418">
        <v>1</v>
      </c>
      <c r="AF11" s="391">
        <v>1</v>
      </c>
      <c r="AG11" s="391">
        <v>1</v>
      </c>
      <c r="AH11" s="391">
        <v>2</v>
      </c>
      <c r="AI11" s="391">
        <v>1</v>
      </c>
      <c r="AJ11" s="391">
        <v>1</v>
      </c>
      <c r="AK11" s="391">
        <v>2</v>
      </c>
      <c r="AL11" s="391">
        <v>1</v>
      </c>
      <c r="AM11" s="391">
        <v>1</v>
      </c>
      <c r="AN11" s="392">
        <v>1</v>
      </c>
    </row>
    <row r="12" spans="1:41" s="77" customFormat="1" ht="24" customHeight="1" x14ac:dyDescent="0.35">
      <c r="A12" s="269">
        <v>5</v>
      </c>
      <c r="B12" s="390">
        <v>70</v>
      </c>
      <c r="C12" s="391">
        <v>1</v>
      </c>
      <c r="D12" s="391">
        <v>2</v>
      </c>
      <c r="E12" s="391">
        <v>4</v>
      </c>
      <c r="F12" s="391">
        <v>3</v>
      </c>
      <c r="G12" s="391">
        <v>2</v>
      </c>
      <c r="H12" s="392">
        <v>4</v>
      </c>
      <c r="I12" s="393">
        <v>4</v>
      </c>
      <c r="J12" s="391">
        <v>4</v>
      </c>
      <c r="K12" s="391">
        <v>4</v>
      </c>
      <c r="L12" s="391">
        <v>4</v>
      </c>
      <c r="M12" s="394">
        <v>0</v>
      </c>
      <c r="N12" s="418">
        <v>1</v>
      </c>
      <c r="O12" s="391">
        <v>1</v>
      </c>
      <c r="P12" s="391">
        <v>1</v>
      </c>
      <c r="Q12" s="391">
        <v>1</v>
      </c>
      <c r="R12" s="391">
        <v>1</v>
      </c>
      <c r="S12" s="391">
        <v>1</v>
      </c>
      <c r="T12" s="391">
        <v>1</v>
      </c>
      <c r="U12" s="391">
        <v>1</v>
      </c>
      <c r="V12" s="391">
        <v>1</v>
      </c>
      <c r="W12" s="392">
        <v>0</v>
      </c>
      <c r="X12" s="393">
        <v>1</v>
      </c>
      <c r="Y12" s="391">
        <v>1</v>
      </c>
      <c r="Z12" s="391">
        <v>1</v>
      </c>
      <c r="AA12" s="391">
        <v>1</v>
      </c>
      <c r="AB12" s="391">
        <v>1</v>
      </c>
      <c r="AC12" s="391">
        <v>1</v>
      </c>
      <c r="AD12" s="394">
        <v>0</v>
      </c>
      <c r="AE12" s="418">
        <v>1</v>
      </c>
      <c r="AF12" s="391">
        <v>1</v>
      </c>
      <c r="AG12" s="391">
        <v>1</v>
      </c>
      <c r="AH12" s="391">
        <v>2</v>
      </c>
      <c r="AI12" s="391">
        <v>1</v>
      </c>
      <c r="AJ12" s="391">
        <v>1</v>
      </c>
      <c r="AK12" s="391">
        <v>2</v>
      </c>
      <c r="AL12" s="391">
        <v>1</v>
      </c>
      <c r="AM12" s="391">
        <v>1</v>
      </c>
      <c r="AN12" s="392">
        <v>1</v>
      </c>
    </row>
    <row r="13" spans="1:41" s="77" customFormat="1" ht="24" customHeight="1" x14ac:dyDescent="0.35">
      <c r="A13" s="269">
        <v>6</v>
      </c>
      <c r="B13" s="390">
        <v>70</v>
      </c>
      <c r="C13" s="391">
        <v>1</v>
      </c>
      <c r="D13" s="391">
        <v>2</v>
      </c>
      <c r="E13" s="391">
        <v>4</v>
      </c>
      <c r="F13" s="391">
        <v>3</v>
      </c>
      <c r="G13" s="391">
        <v>2</v>
      </c>
      <c r="H13" s="392">
        <v>4</v>
      </c>
      <c r="I13" s="393">
        <v>4</v>
      </c>
      <c r="J13" s="391">
        <v>4</v>
      </c>
      <c r="K13" s="391">
        <v>4</v>
      </c>
      <c r="L13" s="391">
        <v>4</v>
      </c>
      <c r="M13" s="394">
        <v>0</v>
      </c>
      <c r="N13" s="418">
        <v>1</v>
      </c>
      <c r="O13" s="391">
        <v>1</v>
      </c>
      <c r="P13" s="391">
        <v>1</v>
      </c>
      <c r="Q13" s="391">
        <v>1</v>
      </c>
      <c r="R13" s="391">
        <v>1</v>
      </c>
      <c r="S13" s="391">
        <v>1</v>
      </c>
      <c r="T13" s="391">
        <v>1</v>
      </c>
      <c r="U13" s="391">
        <v>1</v>
      </c>
      <c r="V13" s="391">
        <v>1</v>
      </c>
      <c r="W13" s="392">
        <v>0</v>
      </c>
      <c r="X13" s="393">
        <v>1</v>
      </c>
      <c r="Y13" s="391">
        <v>1</v>
      </c>
      <c r="Z13" s="391">
        <v>1</v>
      </c>
      <c r="AA13" s="391">
        <v>1</v>
      </c>
      <c r="AB13" s="391">
        <v>1</v>
      </c>
      <c r="AC13" s="391">
        <v>1</v>
      </c>
      <c r="AD13" s="394">
        <v>0</v>
      </c>
      <c r="AE13" s="418">
        <v>1</v>
      </c>
      <c r="AF13" s="391">
        <v>1</v>
      </c>
      <c r="AG13" s="391">
        <v>1</v>
      </c>
      <c r="AH13" s="391">
        <v>2</v>
      </c>
      <c r="AI13" s="391">
        <v>1</v>
      </c>
      <c r="AJ13" s="391">
        <v>1</v>
      </c>
      <c r="AK13" s="391">
        <v>2</v>
      </c>
      <c r="AL13" s="391">
        <v>1</v>
      </c>
      <c r="AM13" s="391">
        <v>1</v>
      </c>
      <c r="AN13" s="392">
        <v>1</v>
      </c>
    </row>
    <row r="14" spans="1:41" s="77" customFormat="1" ht="24" customHeight="1" x14ac:dyDescent="0.35">
      <c r="A14" s="269">
        <v>7</v>
      </c>
      <c r="B14" s="390">
        <v>70</v>
      </c>
      <c r="C14" s="391">
        <v>1</v>
      </c>
      <c r="D14" s="391">
        <v>1</v>
      </c>
      <c r="E14" s="391">
        <v>4</v>
      </c>
      <c r="F14" s="391">
        <v>2</v>
      </c>
      <c r="G14" s="391">
        <v>2</v>
      </c>
      <c r="H14" s="392">
        <v>3</v>
      </c>
      <c r="I14" s="393">
        <v>4</v>
      </c>
      <c r="J14" s="391">
        <v>5</v>
      </c>
      <c r="K14" s="391">
        <v>4</v>
      </c>
      <c r="L14" s="391">
        <v>5</v>
      </c>
      <c r="M14" s="394">
        <v>0</v>
      </c>
      <c r="N14" s="418">
        <v>1</v>
      </c>
      <c r="O14" s="391">
        <v>1</v>
      </c>
      <c r="P14" s="391">
        <v>1</v>
      </c>
      <c r="Q14" s="391">
        <v>1</v>
      </c>
      <c r="R14" s="391">
        <v>1</v>
      </c>
      <c r="S14" s="391">
        <v>1</v>
      </c>
      <c r="T14" s="391">
        <v>1</v>
      </c>
      <c r="U14" s="391">
        <v>1</v>
      </c>
      <c r="V14" s="391">
        <v>1</v>
      </c>
      <c r="W14" s="392">
        <v>0</v>
      </c>
      <c r="X14" s="393">
        <v>1</v>
      </c>
      <c r="Y14" s="391">
        <v>1</v>
      </c>
      <c r="Z14" s="391">
        <v>1</v>
      </c>
      <c r="AA14" s="391">
        <v>1</v>
      </c>
      <c r="AB14" s="391">
        <v>1</v>
      </c>
      <c r="AC14" s="391">
        <v>1</v>
      </c>
      <c r="AD14" s="394">
        <v>0</v>
      </c>
      <c r="AE14" s="418">
        <v>2</v>
      </c>
      <c r="AF14" s="391">
        <v>1</v>
      </c>
      <c r="AG14" s="391">
        <v>1</v>
      </c>
      <c r="AH14" s="391">
        <v>2</v>
      </c>
      <c r="AI14" s="391">
        <v>2</v>
      </c>
      <c r="AJ14" s="391">
        <v>1</v>
      </c>
      <c r="AK14" s="391">
        <v>2</v>
      </c>
      <c r="AL14" s="391">
        <v>1</v>
      </c>
      <c r="AM14" s="391">
        <v>2</v>
      </c>
      <c r="AN14" s="392">
        <v>1</v>
      </c>
    </row>
    <row r="15" spans="1:41" s="77" customFormat="1" ht="24" customHeight="1" x14ac:dyDescent="0.35">
      <c r="A15" s="269">
        <v>8</v>
      </c>
      <c r="B15" s="390">
        <v>70</v>
      </c>
      <c r="C15" s="391">
        <v>1</v>
      </c>
      <c r="D15" s="391">
        <v>1</v>
      </c>
      <c r="E15" s="391">
        <v>4</v>
      </c>
      <c r="F15" s="391">
        <v>3</v>
      </c>
      <c r="G15" s="391">
        <v>2</v>
      </c>
      <c r="H15" s="392">
        <v>3</v>
      </c>
      <c r="I15" s="393">
        <v>4</v>
      </c>
      <c r="J15" s="391">
        <v>4</v>
      </c>
      <c r="K15" s="391">
        <v>4</v>
      </c>
      <c r="L15" s="391">
        <v>4</v>
      </c>
      <c r="M15" s="394">
        <v>0</v>
      </c>
      <c r="N15" s="418">
        <v>1</v>
      </c>
      <c r="O15" s="391">
        <v>1</v>
      </c>
      <c r="P15" s="391">
        <v>1</v>
      </c>
      <c r="Q15" s="391">
        <v>1</v>
      </c>
      <c r="R15" s="391">
        <v>1</v>
      </c>
      <c r="S15" s="391">
        <v>1</v>
      </c>
      <c r="T15" s="391">
        <v>1</v>
      </c>
      <c r="U15" s="391">
        <v>1</v>
      </c>
      <c r="V15" s="391">
        <v>1</v>
      </c>
      <c r="W15" s="392">
        <v>0</v>
      </c>
      <c r="X15" s="393">
        <v>1</v>
      </c>
      <c r="Y15" s="391">
        <v>1</v>
      </c>
      <c r="Z15" s="391">
        <v>1</v>
      </c>
      <c r="AA15" s="391">
        <v>1</v>
      </c>
      <c r="AB15" s="391">
        <v>1</v>
      </c>
      <c r="AC15" s="391">
        <v>1</v>
      </c>
      <c r="AD15" s="394">
        <v>0</v>
      </c>
      <c r="AE15" s="418">
        <v>1</v>
      </c>
      <c r="AF15" s="391">
        <v>1</v>
      </c>
      <c r="AG15" s="391">
        <v>1</v>
      </c>
      <c r="AH15" s="391">
        <v>2</v>
      </c>
      <c r="AI15" s="391">
        <v>1</v>
      </c>
      <c r="AJ15" s="391">
        <v>1</v>
      </c>
      <c r="AK15" s="391">
        <v>2</v>
      </c>
      <c r="AL15" s="391">
        <v>1</v>
      </c>
      <c r="AM15" s="391">
        <v>1</v>
      </c>
      <c r="AN15" s="392">
        <v>1</v>
      </c>
    </row>
    <row r="16" spans="1:41" s="77" customFormat="1" ht="24" customHeight="1" x14ac:dyDescent="0.35">
      <c r="A16" s="269">
        <v>9</v>
      </c>
      <c r="B16" s="390">
        <v>70</v>
      </c>
      <c r="C16" s="391">
        <v>1</v>
      </c>
      <c r="D16" s="391">
        <v>1</v>
      </c>
      <c r="E16" s="391">
        <v>4</v>
      </c>
      <c r="F16" s="391">
        <v>3</v>
      </c>
      <c r="G16" s="391">
        <v>2</v>
      </c>
      <c r="H16" s="392">
        <v>3</v>
      </c>
      <c r="I16" s="393">
        <v>4</v>
      </c>
      <c r="J16" s="391">
        <v>4</v>
      </c>
      <c r="K16" s="391">
        <v>4</v>
      </c>
      <c r="L16" s="391">
        <v>4</v>
      </c>
      <c r="M16" s="394">
        <v>0</v>
      </c>
      <c r="N16" s="418">
        <v>1</v>
      </c>
      <c r="O16" s="391">
        <v>1</v>
      </c>
      <c r="P16" s="391">
        <v>1</v>
      </c>
      <c r="Q16" s="391">
        <v>1</v>
      </c>
      <c r="R16" s="391">
        <v>1</v>
      </c>
      <c r="S16" s="391">
        <v>1</v>
      </c>
      <c r="T16" s="391">
        <v>1</v>
      </c>
      <c r="U16" s="391">
        <v>1</v>
      </c>
      <c r="V16" s="391">
        <v>1</v>
      </c>
      <c r="W16" s="392">
        <v>0</v>
      </c>
      <c r="X16" s="393">
        <v>1</v>
      </c>
      <c r="Y16" s="391">
        <v>1</v>
      </c>
      <c r="Z16" s="391">
        <v>1</v>
      </c>
      <c r="AA16" s="391">
        <v>1</v>
      </c>
      <c r="AB16" s="391">
        <v>1</v>
      </c>
      <c r="AC16" s="391">
        <v>1</v>
      </c>
      <c r="AD16" s="394">
        <v>0</v>
      </c>
      <c r="AE16" s="418">
        <v>1</v>
      </c>
      <c r="AF16" s="391">
        <v>1</v>
      </c>
      <c r="AG16" s="391">
        <v>1</v>
      </c>
      <c r="AH16" s="391">
        <v>2</v>
      </c>
      <c r="AI16" s="391">
        <v>1</v>
      </c>
      <c r="AJ16" s="391">
        <v>1</v>
      </c>
      <c r="AK16" s="391">
        <v>2</v>
      </c>
      <c r="AL16" s="391">
        <v>1</v>
      </c>
      <c r="AM16" s="391">
        <v>1</v>
      </c>
      <c r="AN16" s="392">
        <v>1</v>
      </c>
    </row>
    <row r="17" spans="1:40" s="77" customFormat="1" ht="24" customHeight="1" x14ac:dyDescent="0.35">
      <c r="A17" s="269">
        <v>10</v>
      </c>
      <c r="B17" s="390">
        <v>70</v>
      </c>
      <c r="C17" s="391">
        <v>1</v>
      </c>
      <c r="D17" s="391">
        <v>1</v>
      </c>
      <c r="E17" s="391">
        <v>3</v>
      </c>
      <c r="F17" s="391">
        <v>1</v>
      </c>
      <c r="G17" s="391">
        <v>2</v>
      </c>
      <c r="H17" s="392">
        <v>3</v>
      </c>
      <c r="I17" s="393">
        <v>4</v>
      </c>
      <c r="J17" s="391">
        <v>4</v>
      </c>
      <c r="K17" s="391">
        <v>4</v>
      </c>
      <c r="L17" s="391">
        <v>4</v>
      </c>
      <c r="M17" s="394">
        <v>0</v>
      </c>
      <c r="N17" s="418">
        <v>1</v>
      </c>
      <c r="O17" s="391">
        <v>1</v>
      </c>
      <c r="P17" s="391">
        <v>1</v>
      </c>
      <c r="Q17" s="391">
        <v>1</v>
      </c>
      <c r="R17" s="391">
        <v>1</v>
      </c>
      <c r="S17" s="391">
        <v>1</v>
      </c>
      <c r="T17" s="391">
        <v>1</v>
      </c>
      <c r="U17" s="391">
        <v>1</v>
      </c>
      <c r="V17" s="391">
        <v>1</v>
      </c>
      <c r="W17" s="392">
        <v>0</v>
      </c>
      <c r="X17" s="393">
        <v>1</v>
      </c>
      <c r="Y17" s="391">
        <v>1</v>
      </c>
      <c r="Z17" s="391">
        <v>1</v>
      </c>
      <c r="AA17" s="391">
        <v>1</v>
      </c>
      <c r="AB17" s="391">
        <v>1</v>
      </c>
      <c r="AC17" s="391">
        <v>1</v>
      </c>
      <c r="AD17" s="394">
        <v>0</v>
      </c>
      <c r="AE17" s="418">
        <v>1</v>
      </c>
      <c r="AF17" s="391">
        <v>1</v>
      </c>
      <c r="AG17" s="391">
        <v>1</v>
      </c>
      <c r="AH17" s="391">
        <v>2</v>
      </c>
      <c r="AI17" s="391">
        <v>1</v>
      </c>
      <c r="AJ17" s="391">
        <v>1</v>
      </c>
      <c r="AK17" s="391">
        <v>2</v>
      </c>
      <c r="AL17" s="391">
        <v>1</v>
      </c>
      <c r="AM17" s="391">
        <v>1</v>
      </c>
      <c r="AN17" s="392">
        <v>1</v>
      </c>
    </row>
    <row r="18" spans="1:40" s="77" customFormat="1" ht="24" customHeight="1" x14ac:dyDescent="0.35">
      <c r="A18" s="269">
        <v>11</v>
      </c>
      <c r="B18" s="390">
        <v>70</v>
      </c>
      <c r="C18" s="391">
        <v>1</v>
      </c>
      <c r="D18" s="391">
        <v>1</v>
      </c>
      <c r="E18" s="391">
        <v>3</v>
      </c>
      <c r="F18" s="391">
        <v>3</v>
      </c>
      <c r="G18" s="391">
        <v>2</v>
      </c>
      <c r="H18" s="392">
        <v>3</v>
      </c>
      <c r="I18" s="393">
        <v>5</v>
      </c>
      <c r="J18" s="391">
        <v>5</v>
      </c>
      <c r="K18" s="391">
        <v>4</v>
      </c>
      <c r="L18" s="391">
        <v>4</v>
      </c>
      <c r="M18" s="394">
        <v>0</v>
      </c>
      <c r="N18" s="418">
        <v>1</v>
      </c>
      <c r="O18" s="391">
        <v>1</v>
      </c>
      <c r="P18" s="391">
        <v>1</v>
      </c>
      <c r="Q18" s="391">
        <v>1</v>
      </c>
      <c r="R18" s="391">
        <v>1</v>
      </c>
      <c r="S18" s="391">
        <v>1</v>
      </c>
      <c r="T18" s="391">
        <v>1</v>
      </c>
      <c r="U18" s="391">
        <v>1</v>
      </c>
      <c r="V18" s="391">
        <v>1</v>
      </c>
      <c r="W18" s="392">
        <v>0</v>
      </c>
      <c r="X18" s="393">
        <v>1</v>
      </c>
      <c r="Y18" s="391">
        <v>1</v>
      </c>
      <c r="Z18" s="391">
        <v>1</v>
      </c>
      <c r="AA18" s="391">
        <v>1</v>
      </c>
      <c r="AB18" s="391">
        <v>1</v>
      </c>
      <c r="AC18" s="391">
        <v>1</v>
      </c>
      <c r="AD18" s="394">
        <v>0</v>
      </c>
      <c r="AE18" s="418">
        <v>1</v>
      </c>
      <c r="AF18" s="391">
        <v>1</v>
      </c>
      <c r="AG18" s="391">
        <v>1</v>
      </c>
      <c r="AH18" s="391">
        <v>2</v>
      </c>
      <c r="AI18" s="391">
        <v>1</v>
      </c>
      <c r="AJ18" s="391">
        <v>1</v>
      </c>
      <c r="AK18" s="391">
        <v>2</v>
      </c>
      <c r="AL18" s="391">
        <v>1</v>
      </c>
      <c r="AM18" s="391">
        <v>1</v>
      </c>
      <c r="AN18" s="392">
        <v>1</v>
      </c>
    </row>
    <row r="19" spans="1:40" s="77" customFormat="1" ht="24" customHeight="1" x14ac:dyDescent="0.35">
      <c r="A19" s="269">
        <v>12</v>
      </c>
      <c r="B19" s="390">
        <v>70</v>
      </c>
      <c r="C19" s="391">
        <v>1</v>
      </c>
      <c r="D19" s="391">
        <v>1</v>
      </c>
      <c r="E19" s="391">
        <v>3</v>
      </c>
      <c r="F19" s="391">
        <v>3</v>
      </c>
      <c r="G19" s="391">
        <v>2</v>
      </c>
      <c r="H19" s="392">
        <v>3</v>
      </c>
      <c r="I19" s="393">
        <v>4</v>
      </c>
      <c r="J19" s="391">
        <v>4</v>
      </c>
      <c r="K19" s="391">
        <v>4</v>
      </c>
      <c r="L19" s="391">
        <v>5</v>
      </c>
      <c r="M19" s="394">
        <v>0</v>
      </c>
      <c r="N19" s="418">
        <v>1</v>
      </c>
      <c r="O19" s="391">
        <v>1</v>
      </c>
      <c r="P19" s="391">
        <v>1</v>
      </c>
      <c r="Q19" s="391">
        <v>1</v>
      </c>
      <c r="R19" s="391">
        <v>1</v>
      </c>
      <c r="S19" s="391">
        <v>1</v>
      </c>
      <c r="T19" s="391">
        <v>1</v>
      </c>
      <c r="U19" s="391">
        <v>1</v>
      </c>
      <c r="V19" s="391">
        <v>1</v>
      </c>
      <c r="W19" s="392">
        <v>0</v>
      </c>
      <c r="X19" s="393">
        <v>1</v>
      </c>
      <c r="Y19" s="391">
        <v>1</v>
      </c>
      <c r="Z19" s="391">
        <v>1</v>
      </c>
      <c r="AA19" s="391">
        <v>1</v>
      </c>
      <c r="AB19" s="391">
        <v>1</v>
      </c>
      <c r="AC19" s="391">
        <v>1</v>
      </c>
      <c r="AD19" s="394">
        <v>0</v>
      </c>
      <c r="AE19" s="418">
        <v>1</v>
      </c>
      <c r="AF19" s="391">
        <v>1</v>
      </c>
      <c r="AG19" s="391">
        <v>1</v>
      </c>
      <c r="AH19" s="391">
        <v>2</v>
      </c>
      <c r="AI19" s="391">
        <v>1</v>
      </c>
      <c r="AJ19" s="391">
        <v>1</v>
      </c>
      <c r="AK19" s="391">
        <v>2</v>
      </c>
      <c r="AL19" s="391">
        <v>1</v>
      </c>
      <c r="AM19" s="391">
        <v>1</v>
      </c>
      <c r="AN19" s="392">
        <v>1</v>
      </c>
    </row>
    <row r="20" spans="1:40" s="77" customFormat="1" ht="24" customHeight="1" x14ac:dyDescent="0.35">
      <c r="A20" s="269">
        <v>13</v>
      </c>
      <c r="B20" s="390">
        <v>70</v>
      </c>
      <c r="C20" s="391">
        <v>1</v>
      </c>
      <c r="D20" s="391">
        <v>3</v>
      </c>
      <c r="E20" s="391">
        <v>3</v>
      </c>
      <c r="F20" s="391">
        <v>1</v>
      </c>
      <c r="G20" s="391">
        <v>2</v>
      </c>
      <c r="H20" s="392">
        <v>4</v>
      </c>
      <c r="I20" s="393">
        <v>4</v>
      </c>
      <c r="J20" s="391">
        <v>4</v>
      </c>
      <c r="K20" s="391">
        <v>4</v>
      </c>
      <c r="L20" s="391">
        <v>5</v>
      </c>
      <c r="M20" s="394">
        <v>0</v>
      </c>
      <c r="N20" s="418">
        <v>1</v>
      </c>
      <c r="O20" s="391">
        <v>1</v>
      </c>
      <c r="P20" s="391">
        <v>1</v>
      </c>
      <c r="Q20" s="391">
        <v>1</v>
      </c>
      <c r="R20" s="391">
        <v>1</v>
      </c>
      <c r="S20" s="391">
        <v>1</v>
      </c>
      <c r="T20" s="391">
        <v>1</v>
      </c>
      <c r="U20" s="391">
        <v>1</v>
      </c>
      <c r="V20" s="391">
        <v>1</v>
      </c>
      <c r="W20" s="392">
        <v>0</v>
      </c>
      <c r="X20" s="393">
        <v>1</v>
      </c>
      <c r="Y20" s="391">
        <v>1</v>
      </c>
      <c r="Z20" s="391">
        <v>1</v>
      </c>
      <c r="AA20" s="391">
        <v>1</v>
      </c>
      <c r="AB20" s="391">
        <v>1</v>
      </c>
      <c r="AC20" s="391">
        <v>1</v>
      </c>
      <c r="AD20" s="394">
        <v>0</v>
      </c>
      <c r="AE20" s="418">
        <v>2</v>
      </c>
      <c r="AF20" s="391">
        <v>1</v>
      </c>
      <c r="AG20" s="391">
        <v>1</v>
      </c>
      <c r="AH20" s="391">
        <v>2</v>
      </c>
      <c r="AI20" s="391">
        <v>1</v>
      </c>
      <c r="AJ20" s="391">
        <v>1</v>
      </c>
      <c r="AK20" s="391">
        <v>2</v>
      </c>
      <c r="AL20" s="391">
        <v>1</v>
      </c>
      <c r="AM20" s="391">
        <v>1</v>
      </c>
      <c r="AN20" s="392">
        <v>1</v>
      </c>
    </row>
    <row r="21" spans="1:40" s="77" customFormat="1" ht="24" customHeight="1" x14ac:dyDescent="0.35">
      <c r="A21" s="269">
        <v>14</v>
      </c>
      <c r="B21" s="390">
        <v>70</v>
      </c>
      <c r="C21" s="391">
        <v>1</v>
      </c>
      <c r="D21" s="391">
        <v>3</v>
      </c>
      <c r="E21" s="391">
        <v>3</v>
      </c>
      <c r="F21" s="391">
        <v>2</v>
      </c>
      <c r="G21" s="391">
        <v>2</v>
      </c>
      <c r="H21" s="392">
        <v>3</v>
      </c>
      <c r="I21" s="393">
        <v>4</v>
      </c>
      <c r="J21" s="391">
        <v>4</v>
      </c>
      <c r="K21" s="391">
        <v>4</v>
      </c>
      <c r="L21" s="391">
        <v>5</v>
      </c>
      <c r="M21" s="394">
        <v>0</v>
      </c>
      <c r="N21" s="418">
        <v>1</v>
      </c>
      <c r="O21" s="391">
        <v>1</v>
      </c>
      <c r="P21" s="391">
        <v>1</v>
      </c>
      <c r="Q21" s="391">
        <v>1</v>
      </c>
      <c r="R21" s="391">
        <v>1</v>
      </c>
      <c r="S21" s="391">
        <v>1</v>
      </c>
      <c r="T21" s="391">
        <v>1</v>
      </c>
      <c r="U21" s="391">
        <v>1</v>
      </c>
      <c r="V21" s="391">
        <v>1</v>
      </c>
      <c r="W21" s="392">
        <v>0</v>
      </c>
      <c r="X21" s="393">
        <v>1</v>
      </c>
      <c r="Y21" s="391">
        <v>1</v>
      </c>
      <c r="Z21" s="391">
        <v>1</v>
      </c>
      <c r="AA21" s="391">
        <v>1</v>
      </c>
      <c r="AB21" s="391">
        <v>1</v>
      </c>
      <c r="AC21" s="391">
        <v>1</v>
      </c>
      <c r="AD21" s="394">
        <v>0</v>
      </c>
      <c r="AE21" s="418">
        <v>1</v>
      </c>
      <c r="AF21" s="391">
        <v>1</v>
      </c>
      <c r="AG21" s="391">
        <v>1</v>
      </c>
      <c r="AH21" s="391">
        <v>2</v>
      </c>
      <c r="AI21" s="391">
        <v>1</v>
      </c>
      <c r="AJ21" s="391">
        <v>1</v>
      </c>
      <c r="AK21" s="391">
        <v>2</v>
      </c>
      <c r="AL21" s="391">
        <v>1</v>
      </c>
      <c r="AM21" s="391">
        <v>1</v>
      </c>
      <c r="AN21" s="392">
        <v>1</v>
      </c>
    </row>
    <row r="22" spans="1:40" s="77" customFormat="1" ht="24" customHeight="1" x14ac:dyDescent="0.35">
      <c r="A22" s="269">
        <v>15</v>
      </c>
      <c r="B22" s="390">
        <v>70</v>
      </c>
      <c r="C22" s="391">
        <v>1</v>
      </c>
      <c r="D22" s="391">
        <v>3</v>
      </c>
      <c r="E22" s="391">
        <v>2</v>
      </c>
      <c r="F22" s="391">
        <v>3</v>
      </c>
      <c r="G22" s="391">
        <v>2</v>
      </c>
      <c r="H22" s="392">
        <v>3</v>
      </c>
      <c r="I22" s="393">
        <v>4</v>
      </c>
      <c r="J22" s="391">
        <v>4</v>
      </c>
      <c r="K22" s="391">
        <v>4</v>
      </c>
      <c r="L22" s="391">
        <v>5</v>
      </c>
      <c r="M22" s="394">
        <v>0</v>
      </c>
      <c r="N22" s="418">
        <v>1</v>
      </c>
      <c r="O22" s="391">
        <v>1</v>
      </c>
      <c r="P22" s="391">
        <v>1</v>
      </c>
      <c r="Q22" s="391">
        <v>1</v>
      </c>
      <c r="R22" s="391">
        <v>1</v>
      </c>
      <c r="S22" s="391">
        <v>1</v>
      </c>
      <c r="T22" s="391">
        <v>1</v>
      </c>
      <c r="U22" s="391">
        <v>1</v>
      </c>
      <c r="V22" s="391">
        <v>1</v>
      </c>
      <c r="W22" s="392">
        <v>0</v>
      </c>
      <c r="X22" s="393">
        <v>1</v>
      </c>
      <c r="Y22" s="391">
        <v>1</v>
      </c>
      <c r="Z22" s="391">
        <v>1</v>
      </c>
      <c r="AA22" s="391">
        <v>1</v>
      </c>
      <c r="AB22" s="391">
        <v>1</v>
      </c>
      <c r="AC22" s="391">
        <v>1</v>
      </c>
      <c r="AD22" s="394">
        <v>0</v>
      </c>
      <c r="AE22" s="418">
        <v>1</v>
      </c>
      <c r="AF22" s="391">
        <v>1</v>
      </c>
      <c r="AG22" s="391">
        <v>1</v>
      </c>
      <c r="AH22" s="391">
        <v>2</v>
      </c>
      <c r="AI22" s="391">
        <v>1</v>
      </c>
      <c r="AJ22" s="391">
        <v>1</v>
      </c>
      <c r="AK22" s="391">
        <v>2</v>
      </c>
      <c r="AL22" s="391">
        <v>1</v>
      </c>
      <c r="AM22" s="391">
        <v>1</v>
      </c>
      <c r="AN22" s="392">
        <v>1</v>
      </c>
    </row>
    <row r="23" spans="1:40" s="77" customFormat="1" ht="24" customHeight="1" x14ac:dyDescent="0.35">
      <c r="A23" s="269">
        <v>16</v>
      </c>
      <c r="B23" s="390"/>
      <c r="C23" s="391"/>
      <c r="D23" s="391"/>
      <c r="E23" s="391"/>
      <c r="F23" s="391"/>
      <c r="G23" s="391"/>
      <c r="H23" s="392"/>
      <c r="I23" s="393"/>
      <c r="J23" s="391"/>
      <c r="K23" s="391"/>
      <c r="L23" s="391"/>
      <c r="M23" s="394"/>
      <c r="N23" s="418"/>
      <c r="O23" s="391"/>
      <c r="P23" s="391"/>
      <c r="Q23" s="391"/>
      <c r="R23" s="391"/>
      <c r="S23" s="391"/>
      <c r="T23" s="391"/>
      <c r="U23" s="391"/>
      <c r="V23" s="391"/>
      <c r="W23" s="392"/>
      <c r="X23" s="393"/>
      <c r="Y23" s="391"/>
      <c r="Z23" s="391"/>
      <c r="AA23" s="391"/>
      <c r="AB23" s="391"/>
      <c r="AC23" s="391"/>
      <c r="AD23" s="394"/>
      <c r="AE23" s="418"/>
      <c r="AF23" s="391"/>
      <c r="AG23" s="391"/>
      <c r="AH23" s="391"/>
      <c r="AI23" s="391"/>
      <c r="AJ23" s="391"/>
      <c r="AK23" s="391"/>
      <c r="AL23" s="391"/>
      <c r="AM23" s="391"/>
      <c r="AN23" s="392"/>
    </row>
    <row r="24" spans="1:40" s="77" customFormat="1" ht="24" customHeight="1" x14ac:dyDescent="0.35">
      <c r="A24" s="269">
        <v>17</v>
      </c>
      <c r="B24" s="390"/>
      <c r="C24" s="391"/>
      <c r="D24" s="391"/>
      <c r="E24" s="391"/>
      <c r="F24" s="391"/>
      <c r="G24" s="391"/>
      <c r="H24" s="392"/>
      <c r="I24" s="393"/>
      <c r="J24" s="391"/>
      <c r="K24" s="391"/>
      <c r="L24" s="391"/>
      <c r="M24" s="394"/>
      <c r="N24" s="418"/>
      <c r="O24" s="391"/>
      <c r="P24" s="391"/>
      <c r="Q24" s="391"/>
      <c r="R24" s="391"/>
      <c r="S24" s="391"/>
      <c r="T24" s="391"/>
      <c r="U24" s="391"/>
      <c r="V24" s="391"/>
      <c r="W24" s="392"/>
      <c r="X24" s="393"/>
      <c r="Y24" s="391"/>
      <c r="Z24" s="391"/>
      <c r="AA24" s="391"/>
      <c r="AB24" s="391"/>
      <c r="AC24" s="391"/>
      <c r="AD24" s="394"/>
      <c r="AE24" s="418"/>
      <c r="AF24" s="391"/>
      <c r="AG24" s="391"/>
      <c r="AH24" s="391"/>
      <c r="AI24" s="391"/>
      <c r="AJ24" s="391"/>
      <c r="AK24" s="391"/>
      <c r="AL24" s="391"/>
      <c r="AM24" s="391"/>
      <c r="AN24" s="392"/>
    </row>
    <row r="25" spans="1:40" s="77" customFormat="1" ht="24" customHeight="1" x14ac:dyDescent="0.35">
      <c r="A25" s="269">
        <v>18</v>
      </c>
      <c r="B25" s="390"/>
      <c r="C25" s="391"/>
      <c r="D25" s="391"/>
      <c r="E25" s="391"/>
      <c r="F25" s="391"/>
      <c r="G25" s="391"/>
      <c r="H25" s="392"/>
      <c r="I25" s="393"/>
      <c r="J25" s="391"/>
      <c r="K25" s="391"/>
      <c r="L25" s="391"/>
      <c r="M25" s="394"/>
      <c r="N25" s="418"/>
      <c r="O25" s="391"/>
      <c r="P25" s="391"/>
      <c r="Q25" s="391"/>
      <c r="R25" s="391"/>
      <c r="S25" s="391"/>
      <c r="T25" s="391"/>
      <c r="U25" s="391"/>
      <c r="V25" s="391"/>
      <c r="W25" s="392"/>
      <c r="X25" s="393"/>
      <c r="Y25" s="391"/>
      <c r="Z25" s="391"/>
      <c r="AA25" s="391"/>
      <c r="AB25" s="391"/>
      <c r="AC25" s="391"/>
      <c r="AD25" s="394"/>
      <c r="AE25" s="418"/>
      <c r="AF25" s="391"/>
      <c r="AG25" s="391"/>
      <c r="AH25" s="391"/>
      <c r="AI25" s="391"/>
      <c r="AJ25" s="391"/>
      <c r="AK25" s="391"/>
      <c r="AL25" s="391"/>
      <c r="AM25" s="391"/>
      <c r="AN25" s="392"/>
    </row>
    <row r="26" spans="1:40" s="77" customFormat="1" ht="24" customHeight="1" x14ac:dyDescent="0.35">
      <c r="A26" s="269">
        <v>19</v>
      </c>
      <c r="B26" s="390"/>
      <c r="C26" s="391"/>
      <c r="D26" s="391"/>
      <c r="E26" s="391"/>
      <c r="F26" s="391"/>
      <c r="G26" s="391"/>
      <c r="H26" s="392"/>
      <c r="I26" s="393"/>
      <c r="J26" s="391"/>
      <c r="K26" s="391"/>
      <c r="L26" s="391"/>
      <c r="M26" s="394"/>
      <c r="N26" s="418"/>
      <c r="O26" s="391"/>
      <c r="P26" s="391"/>
      <c r="Q26" s="391"/>
      <c r="R26" s="391"/>
      <c r="S26" s="391"/>
      <c r="T26" s="391"/>
      <c r="U26" s="391"/>
      <c r="V26" s="391"/>
      <c r="W26" s="392"/>
      <c r="X26" s="393"/>
      <c r="Y26" s="391"/>
      <c r="Z26" s="391"/>
      <c r="AA26" s="391"/>
      <c r="AB26" s="391"/>
      <c r="AC26" s="391"/>
      <c r="AD26" s="394"/>
      <c r="AE26" s="418"/>
      <c r="AF26" s="391"/>
      <c r="AG26" s="391"/>
      <c r="AH26" s="391"/>
      <c r="AI26" s="391"/>
      <c r="AJ26" s="391"/>
      <c r="AK26" s="391"/>
      <c r="AL26" s="391"/>
      <c r="AM26" s="391"/>
      <c r="AN26" s="392"/>
    </row>
    <row r="27" spans="1:40" s="77" customFormat="1" ht="24" customHeight="1" x14ac:dyDescent="0.35">
      <c r="A27" s="269">
        <v>20</v>
      </c>
      <c r="B27" s="390"/>
      <c r="C27" s="391"/>
      <c r="D27" s="391"/>
      <c r="E27" s="391"/>
      <c r="F27" s="391"/>
      <c r="G27" s="391"/>
      <c r="H27" s="392"/>
      <c r="I27" s="393"/>
      <c r="J27" s="391"/>
      <c r="K27" s="391"/>
      <c r="L27" s="391"/>
      <c r="M27" s="394"/>
      <c r="N27" s="418"/>
      <c r="O27" s="391"/>
      <c r="P27" s="391"/>
      <c r="Q27" s="391"/>
      <c r="R27" s="391"/>
      <c r="S27" s="391"/>
      <c r="T27" s="391"/>
      <c r="U27" s="391"/>
      <c r="V27" s="391"/>
      <c r="W27" s="392"/>
      <c r="X27" s="393"/>
      <c r="Y27" s="391"/>
      <c r="Z27" s="391"/>
      <c r="AA27" s="391"/>
      <c r="AB27" s="391"/>
      <c r="AC27" s="391"/>
      <c r="AD27" s="394"/>
      <c r="AE27" s="418"/>
      <c r="AF27" s="391"/>
      <c r="AG27" s="391"/>
      <c r="AH27" s="391"/>
      <c r="AI27" s="391"/>
      <c r="AJ27" s="391"/>
      <c r="AK27" s="391"/>
      <c r="AL27" s="391"/>
      <c r="AM27" s="391"/>
      <c r="AN27" s="392"/>
    </row>
    <row r="28" spans="1:40" s="77" customFormat="1" ht="24" customHeight="1" x14ac:dyDescent="0.35">
      <c r="A28" s="269">
        <v>21</v>
      </c>
      <c r="B28" s="390"/>
      <c r="C28" s="391"/>
      <c r="D28" s="391"/>
      <c r="E28" s="391"/>
      <c r="F28" s="391"/>
      <c r="G28" s="391"/>
      <c r="H28" s="392"/>
      <c r="I28" s="393"/>
      <c r="J28" s="391"/>
      <c r="K28" s="391"/>
      <c r="L28" s="391"/>
      <c r="M28" s="394"/>
      <c r="N28" s="418"/>
      <c r="O28" s="391"/>
      <c r="P28" s="391"/>
      <c r="Q28" s="391"/>
      <c r="R28" s="391"/>
      <c r="S28" s="391"/>
      <c r="T28" s="391"/>
      <c r="U28" s="391"/>
      <c r="V28" s="391"/>
      <c r="W28" s="392"/>
      <c r="X28" s="393"/>
      <c r="Y28" s="391"/>
      <c r="Z28" s="391"/>
      <c r="AA28" s="391"/>
      <c r="AB28" s="391"/>
      <c r="AC28" s="391"/>
      <c r="AD28" s="394"/>
      <c r="AE28" s="418"/>
      <c r="AF28" s="391"/>
      <c r="AG28" s="391"/>
      <c r="AH28" s="391"/>
      <c r="AI28" s="391"/>
      <c r="AJ28" s="391"/>
      <c r="AK28" s="391"/>
      <c r="AL28" s="391"/>
      <c r="AM28" s="391"/>
      <c r="AN28" s="392"/>
    </row>
    <row r="29" spans="1:40" s="77" customFormat="1" ht="24" customHeight="1" x14ac:dyDescent="0.35">
      <c r="A29" s="269">
        <v>22</v>
      </c>
      <c r="B29" s="390"/>
      <c r="C29" s="391"/>
      <c r="D29" s="391"/>
      <c r="E29" s="391"/>
      <c r="F29" s="391"/>
      <c r="G29" s="391"/>
      <c r="H29" s="392"/>
      <c r="I29" s="393"/>
      <c r="J29" s="391"/>
      <c r="K29" s="391"/>
      <c r="L29" s="391"/>
      <c r="M29" s="394"/>
      <c r="N29" s="418"/>
      <c r="O29" s="391"/>
      <c r="P29" s="391"/>
      <c r="Q29" s="391"/>
      <c r="R29" s="391"/>
      <c r="S29" s="391"/>
      <c r="T29" s="391"/>
      <c r="U29" s="391"/>
      <c r="V29" s="391"/>
      <c r="W29" s="392"/>
      <c r="X29" s="393"/>
      <c r="Y29" s="391"/>
      <c r="Z29" s="391"/>
      <c r="AA29" s="391"/>
      <c r="AB29" s="391"/>
      <c r="AC29" s="391"/>
      <c r="AD29" s="394"/>
      <c r="AE29" s="418"/>
      <c r="AF29" s="391"/>
      <c r="AG29" s="391"/>
      <c r="AH29" s="391"/>
      <c r="AI29" s="391"/>
      <c r="AJ29" s="391"/>
      <c r="AK29" s="391"/>
      <c r="AL29" s="391"/>
      <c r="AM29" s="391"/>
      <c r="AN29" s="392"/>
    </row>
    <row r="30" spans="1:40" s="77" customFormat="1" ht="24" customHeight="1" x14ac:dyDescent="0.35">
      <c r="A30" s="269">
        <v>23</v>
      </c>
      <c r="B30" s="390"/>
      <c r="C30" s="391"/>
      <c r="D30" s="391"/>
      <c r="E30" s="391"/>
      <c r="F30" s="391"/>
      <c r="G30" s="391"/>
      <c r="H30" s="392"/>
      <c r="I30" s="393"/>
      <c r="J30" s="391"/>
      <c r="K30" s="391"/>
      <c r="L30" s="391"/>
      <c r="M30" s="394"/>
      <c r="N30" s="418"/>
      <c r="O30" s="391"/>
      <c r="P30" s="391"/>
      <c r="Q30" s="391"/>
      <c r="R30" s="391"/>
      <c r="S30" s="391"/>
      <c r="T30" s="391"/>
      <c r="U30" s="391"/>
      <c r="V30" s="391"/>
      <c r="W30" s="392"/>
      <c r="X30" s="393"/>
      <c r="Y30" s="391"/>
      <c r="Z30" s="391"/>
      <c r="AA30" s="391"/>
      <c r="AB30" s="391"/>
      <c r="AC30" s="391"/>
      <c r="AD30" s="394"/>
      <c r="AE30" s="418"/>
      <c r="AF30" s="391"/>
      <c r="AG30" s="391"/>
      <c r="AH30" s="391"/>
      <c r="AI30" s="391"/>
      <c r="AJ30" s="391"/>
      <c r="AK30" s="391"/>
      <c r="AL30" s="391"/>
      <c r="AM30" s="391"/>
      <c r="AN30" s="392"/>
    </row>
    <row r="31" spans="1:40" s="77" customFormat="1" ht="24" customHeight="1" x14ac:dyDescent="0.35">
      <c r="A31" s="269">
        <v>24</v>
      </c>
      <c r="B31" s="390"/>
      <c r="C31" s="391"/>
      <c r="D31" s="391"/>
      <c r="E31" s="391"/>
      <c r="F31" s="391"/>
      <c r="G31" s="391"/>
      <c r="H31" s="392"/>
      <c r="I31" s="393"/>
      <c r="J31" s="391"/>
      <c r="K31" s="391"/>
      <c r="L31" s="391"/>
      <c r="M31" s="394"/>
      <c r="N31" s="418"/>
      <c r="O31" s="391"/>
      <c r="P31" s="391"/>
      <c r="Q31" s="391"/>
      <c r="R31" s="391"/>
      <c r="S31" s="391"/>
      <c r="T31" s="391"/>
      <c r="U31" s="391"/>
      <c r="V31" s="391"/>
      <c r="W31" s="392"/>
      <c r="X31" s="393"/>
      <c r="Y31" s="391"/>
      <c r="Z31" s="391"/>
      <c r="AA31" s="391"/>
      <c r="AB31" s="391"/>
      <c r="AC31" s="391"/>
      <c r="AD31" s="394"/>
      <c r="AE31" s="418"/>
      <c r="AF31" s="391"/>
      <c r="AG31" s="391"/>
      <c r="AH31" s="391"/>
      <c r="AI31" s="391"/>
      <c r="AJ31" s="391"/>
      <c r="AK31" s="391"/>
      <c r="AL31" s="391"/>
      <c r="AM31" s="391"/>
      <c r="AN31" s="392"/>
    </row>
    <row r="32" spans="1:40" s="77" customFormat="1" ht="24" customHeight="1" x14ac:dyDescent="0.35">
      <c r="A32" s="269">
        <v>25</v>
      </c>
      <c r="B32" s="390"/>
      <c r="C32" s="391"/>
      <c r="D32" s="391"/>
      <c r="E32" s="391"/>
      <c r="F32" s="391"/>
      <c r="G32" s="391"/>
      <c r="H32" s="392"/>
      <c r="I32" s="393"/>
      <c r="J32" s="391"/>
      <c r="K32" s="391"/>
      <c r="L32" s="391"/>
      <c r="M32" s="394"/>
      <c r="N32" s="418"/>
      <c r="O32" s="391"/>
      <c r="P32" s="391"/>
      <c r="Q32" s="391"/>
      <c r="R32" s="391"/>
      <c r="S32" s="391"/>
      <c r="T32" s="391"/>
      <c r="U32" s="391"/>
      <c r="V32" s="391"/>
      <c r="W32" s="392"/>
      <c r="X32" s="393"/>
      <c r="Y32" s="391"/>
      <c r="Z32" s="391"/>
      <c r="AA32" s="391"/>
      <c r="AB32" s="391"/>
      <c r="AC32" s="391"/>
      <c r="AD32" s="394"/>
      <c r="AE32" s="418"/>
      <c r="AF32" s="391"/>
      <c r="AG32" s="391"/>
      <c r="AH32" s="391"/>
      <c r="AI32" s="391"/>
      <c r="AJ32" s="391"/>
      <c r="AK32" s="391"/>
      <c r="AL32" s="391"/>
      <c r="AM32" s="391"/>
      <c r="AN32" s="392"/>
    </row>
    <row r="33" spans="1:40" s="77" customFormat="1" ht="24" customHeight="1" x14ac:dyDescent="0.35">
      <c r="A33" s="269">
        <v>26</v>
      </c>
      <c r="B33" s="390"/>
      <c r="C33" s="391"/>
      <c r="D33" s="391"/>
      <c r="E33" s="391"/>
      <c r="F33" s="391"/>
      <c r="G33" s="391"/>
      <c r="H33" s="392"/>
      <c r="I33" s="393"/>
      <c r="J33" s="391"/>
      <c r="K33" s="391"/>
      <c r="L33" s="391"/>
      <c r="M33" s="394"/>
      <c r="N33" s="418"/>
      <c r="O33" s="391"/>
      <c r="P33" s="391"/>
      <c r="Q33" s="391"/>
      <c r="R33" s="391"/>
      <c r="S33" s="391"/>
      <c r="T33" s="391"/>
      <c r="U33" s="391"/>
      <c r="V33" s="391"/>
      <c r="W33" s="392"/>
      <c r="X33" s="393"/>
      <c r="Y33" s="391"/>
      <c r="Z33" s="391"/>
      <c r="AA33" s="391"/>
      <c r="AB33" s="391"/>
      <c r="AC33" s="391"/>
      <c r="AD33" s="394"/>
      <c r="AE33" s="418"/>
      <c r="AF33" s="391"/>
      <c r="AG33" s="391"/>
      <c r="AH33" s="391"/>
      <c r="AI33" s="391"/>
      <c r="AJ33" s="391"/>
      <c r="AK33" s="391"/>
      <c r="AL33" s="391"/>
      <c r="AM33" s="391"/>
      <c r="AN33" s="392"/>
    </row>
    <row r="34" spans="1:40" s="77" customFormat="1" ht="24" customHeight="1" x14ac:dyDescent="0.35">
      <c r="A34" s="269">
        <v>27</v>
      </c>
      <c r="B34" s="390"/>
      <c r="C34" s="391"/>
      <c r="D34" s="391"/>
      <c r="E34" s="391"/>
      <c r="F34" s="391"/>
      <c r="G34" s="391"/>
      <c r="H34" s="392"/>
      <c r="I34" s="393"/>
      <c r="J34" s="391"/>
      <c r="K34" s="391"/>
      <c r="L34" s="391"/>
      <c r="M34" s="394"/>
      <c r="N34" s="418"/>
      <c r="O34" s="391"/>
      <c r="P34" s="391"/>
      <c r="Q34" s="391"/>
      <c r="R34" s="391"/>
      <c r="S34" s="391"/>
      <c r="T34" s="391"/>
      <c r="U34" s="391"/>
      <c r="V34" s="391"/>
      <c r="W34" s="392"/>
      <c r="X34" s="393"/>
      <c r="Y34" s="391"/>
      <c r="Z34" s="391"/>
      <c r="AA34" s="391"/>
      <c r="AB34" s="391"/>
      <c r="AC34" s="391"/>
      <c r="AD34" s="394"/>
      <c r="AE34" s="418"/>
      <c r="AF34" s="391"/>
      <c r="AG34" s="391"/>
      <c r="AH34" s="391"/>
      <c r="AI34" s="391"/>
      <c r="AJ34" s="391"/>
      <c r="AK34" s="391"/>
      <c r="AL34" s="391"/>
      <c r="AM34" s="391"/>
      <c r="AN34" s="392"/>
    </row>
    <row r="35" spans="1:40" s="77" customFormat="1" ht="24" customHeight="1" x14ac:dyDescent="0.35">
      <c r="A35" s="269">
        <v>28</v>
      </c>
      <c r="B35" s="390"/>
      <c r="C35" s="391"/>
      <c r="D35" s="391"/>
      <c r="E35" s="391"/>
      <c r="F35" s="391"/>
      <c r="G35" s="391"/>
      <c r="H35" s="392"/>
      <c r="I35" s="393"/>
      <c r="J35" s="391"/>
      <c r="K35" s="391"/>
      <c r="L35" s="391"/>
      <c r="M35" s="394"/>
      <c r="N35" s="418"/>
      <c r="O35" s="391"/>
      <c r="P35" s="391"/>
      <c r="Q35" s="391"/>
      <c r="R35" s="391"/>
      <c r="S35" s="391"/>
      <c r="T35" s="391"/>
      <c r="U35" s="391"/>
      <c r="V35" s="391"/>
      <c r="W35" s="392"/>
      <c r="X35" s="393"/>
      <c r="Y35" s="391"/>
      <c r="Z35" s="391"/>
      <c r="AA35" s="391"/>
      <c r="AB35" s="391"/>
      <c r="AC35" s="391"/>
      <c r="AD35" s="394"/>
      <c r="AE35" s="418"/>
      <c r="AF35" s="391"/>
      <c r="AG35" s="391"/>
      <c r="AH35" s="391"/>
      <c r="AI35" s="391"/>
      <c r="AJ35" s="391"/>
      <c r="AK35" s="391"/>
      <c r="AL35" s="391"/>
      <c r="AM35" s="391"/>
      <c r="AN35" s="392"/>
    </row>
    <row r="36" spans="1:40" s="77" customFormat="1" ht="24" customHeight="1" x14ac:dyDescent="0.35">
      <c r="A36" s="269">
        <v>29</v>
      </c>
      <c r="B36" s="390"/>
      <c r="C36" s="391"/>
      <c r="D36" s="391"/>
      <c r="E36" s="391"/>
      <c r="F36" s="391"/>
      <c r="G36" s="391"/>
      <c r="H36" s="392"/>
      <c r="I36" s="393"/>
      <c r="J36" s="391"/>
      <c r="K36" s="391"/>
      <c r="L36" s="391"/>
      <c r="M36" s="394"/>
      <c r="N36" s="418"/>
      <c r="O36" s="391"/>
      <c r="P36" s="391"/>
      <c r="Q36" s="391"/>
      <c r="R36" s="391"/>
      <c r="S36" s="391"/>
      <c r="T36" s="391"/>
      <c r="U36" s="391"/>
      <c r="V36" s="391"/>
      <c r="W36" s="392"/>
      <c r="X36" s="393"/>
      <c r="Y36" s="391"/>
      <c r="Z36" s="391"/>
      <c r="AA36" s="391"/>
      <c r="AB36" s="391"/>
      <c r="AC36" s="391"/>
      <c r="AD36" s="394"/>
      <c r="AE36" s="418"/>
      <c r="AF36" s="391"/>
      <c r="AG36" s="391"/>
      <c r="AH36" s="391"/>
      <c r="AI36" s="391"/>
      <c r="AJ36" s="391"/>
      <c r="AK36" s="391"/>
      <c r="AL36" s="391"/>
      <c r="AM36" s="391"/>
      <c r="AN36" s="392"/>
    </row>
    <row r="37" spans="1:40" s="77" customFormat="1" ht="24" customHeight="1" x14ac:dyDescent="0.35">
      <c r="A37" s="269">
        <v>30</v>
      </c>
      <c r="B37" s="390"/>
      <c r="C37" s="391"/>
      <c r="D37" s="391"/>
      <c r="E37" s="391"/>
      <c r="F37" s="391"/>
      <c r="G37" s="391"/>
      <c r="H37" s="392"/>
      <c r="I37" s="393"/>
      <c r="J37" s="391"/>
      <c r="K37" s="391"/>
      <c r="L37" s="391"/>
      <c r="M37" s="394"/>
      <c r="N37" s="418"/>
      <c r="O37" s="391"/>
      <c r="P37" s="391"/>
      <c r="Q37" s="391"/>
      <c r="R37" s="391"/>
      <c r="S37" s="391"/>
      <c r="T37" s="391"/>
      <c r="U37" s="391"/>
      <c r="V37" s="391"/>
      <c r="W37" s="392"/>
      <c r="X37" s="393"/>
      <c r="Y37" s="391"/>
      <c r="Z37" s="391"/>
      <c r="AA37" s="391"/>
      <c r="AB37" s="391"/>
      <c r="AC37" s="391"/>
      <c r="AD37" s="394"/>
      <c r="AE37" s="418"/>
      <c r="AF37" s="391"/>
      <c r="AG37" s="391"/>
      <c r="AH37" s="391"/>
      <c r="AI37" s="391"/>
      <c r="AJ37" s="391"/>
      <c r="AK37" s="391"/>
      <c r="AL37" s="391"/>
      <c r="AM37" s="391"/>
      <c r="AN37" s="392"/>
    </row>
    <row r="38" spans="1:40" s="77" customFormat="1" ht="24" customHeight="1" x14ac:dyDescent="0.35">
      <c r="A38" s="269">
        <v>31</v>
      </c>
      <c r="B38" s="390"/>
      <c r="C38" s="391"/>
      <c r="D38" s="391"/>
      <c r="E38" s="391"/>
      <c r="F38" s="391"/>
      <c r="G38" s="391"/>
      <c r="H38" s="392"/>
      <c r="I38" s="393"/>
      <c r="J38" s="391"/>
      <c r="K38" s="391"/>
      <c r="L38" s="391"/>
      <c r="M38" s="394"/>
      <c r="N38" s="418"/>
      <c r="O38" s="391"/>
      <c r="P38" s="391"/>
      <c r="Q38" s="391"/>
      <c r="R38" s="391"/>
      <c r="S38" s="391"/>
      <c r="T38" s="391"/>
      <c r="U38" s="391"/>
      <c r="V38" s="391"/>
      <c r="W38" s="392"/>
      <c r="X38" s="393"/>
      <c r="Y38" s="391"/>
      <c r="Z38" s="391"/>
      <c r="AA38" s="391"/>
      <c r="AB38" s="391"/>
      <c r="AC38" s="391"/>
      <c r="AD38" s="394"/>
      <c r="AE38" s="418"/>
      <c r="AF38" s="391"/>
      <c r="AG38" s="391"/>
      <c r="AH38" s="391"/>
      <c r="AI38" s="391"/>
      <c r="AJ38" s="391"/>
      <c r="AK38" s="391"/>
      <c r="AL38" s="391"/>
      <c r="AM38" s="391"/>
      <c r="AN38" s="392"/>
    </row>
    <row r="39" spans="1:40" s="77" customFormat="1" ht="24" customHeight="1" x14ac:dyDescent="0.35">
      <c r="A39" s="269">
        <v>32</v>
      </c>
      <c r="B39" s="390"/>
      <c r="C39" s="391"/>
      <c r="D39" s="391"/>
      <c r="E39" s="391"/>
      <c r="F39" s="391"/>
      <c r="G39" s="391"/>
      <c r="H39" s="392"/>
      <c r="I39" s="393"/>
      <c r="J39" s="391"/>
      <c r="K39" s="391"/>
      <c r="L39" s="391"/>
      <c r="M39" s="394"/>
      <c r="N39" s="418"/>
      <c r="O39" s="391"/>
      <c r="P39" s="391"/>
      <c r="Q39" s="391"/>
      <c r="R39" s="391"/>
      <c r="S39" s="391"/>
      <c r="T39" s="391"/>
      <c r="U39" s="391"/>
      <c r="V39" s="391"/>
      <c r="W39" s="392"/>
      <c r="X39" s="393"/>
      <c r="Y39" s="391"/>
      <c r="Z39" s="391"/>
      <c r="AA39" s="391"/>
      <c r="AB39" s="391"/>
      <c r="AC39" s="391"/>
      <c r="AD39" s="394"/>
      <c r="AE39" s="418"/>
      <c r="AF39" s="391"/>
      <c r="AG39" s="391"/>
      <c r="AH39" s="391"/>
      <c r="AI39" s="391"/>
      <c r="AJ39" s="391"/>
      <c r="AK39" s="391"/>
      <c r="AL39" s="391"/>
      <c r="AM39" s="391"/>
      <c r="AN39" s="392"/>
    </row>
    <row r="40" spans="1:40" s="77" customFormat="1" ht="24" customHeight="1" x14ac:dyDescent="0.35">
      <c r="A40" s="269">
        <v>33</v>
      </c>
      <c r="B40" s="390"/>
      <c r="C40" s="391"/>
      <c r="D40" s="391"/>
      <c r="E40" s="391"/>
      <c r="F40" s="391"/>
      <c r="G40" s="391"/>
      <c r="H40" s="392"/>
      <c r="I40" s="393"/>
      <c r="J40" s="391"/>
      <c r="K40" s="391"/>
      <c r="L40" s="391"/>
      <c r="M40" s="394"/>
      <c r="N40" s="418"/>
      <c r="O40" s="391"/>
      <c r="P40" s="391"/>
      <c r="Q40" s="391"/>
      <c r="R40" s="391"/>
      <c r="S40" s="391"/>
      <c r="T40" s="391"/>
      <c r="U40" s="391"/>
      <c r="V40" s="391"/>
      <c r="W40" s="392"/>
      <c r="X40" s="393"/>
      <c r="Y40" s="391"/>
      <c r="Z40" s="391"/>
      <c r="AA40" s="391"/>
      <c r="AB40" s="391"/>
      <c r="AC40" s="391"/>
      <c r="AD40" s="394"/>
      <c r="AE40" s="418"/>
      <c r="AF40" s="391"/>
      <c r="AG40" s="391"/>
      <c r="AH40" s="391"/>
      <c r="AI40" s="391"/>
      <c r="AJ40" s="391"/>
      <c r="AK40" s="391"/>
      <c r="AL40" s="391"/>
      <c r="AM40" s="391"/>
      <c r="AN40" s="392"/>
    </row>
    <row r="41" spans="1:40" s="77" customFormat="1" ht="24" customHeight="1" x14ac:dyDescent="0.35">
      <c r="A41" s="269">
        <v>34</v>
      </c>
      <c r="B41" s="390"/>
      <c r="C41" s="391"/>
      <c r="D41" s="391"/>
      <c r="E41" s="391"/>
      <c r="F41" s="391"/>
      <c r="G41" s="391"/>
      <c r="H41" s="392"/>
      <c r="I41" s="393"/>
      <c r="J41" s="391"/>
      <c r="K41" s="391"/>
      <c r="L41" s="391"/>
      <c r="M41" s="394"/>
      <c r="N41" s="418"/>
      <c r="O41" s="391"/>
      <c r="P41" s="391"/>
      <c r="Q41" s="391"/>
      <c r="R41" s="391"/>
      <c r="S41" s="391"/>
      <c r="T41" s="391"/>
      <c r="U41" s="391"/>
      <c r="V41" s="391"/>
      <c r="W41" s="392"/>
      <c r="X41" s="393"/>
      <c r="Y41" s="391"/>
      <c r="Z41" s="391"/>
      <c r="AA41" s="391"/>
      <c r="AB41" s="391"/>
      <c r="AC41" s="391"/>
      <c r="AD41" s="394"/>
      <c r="AE41" s="418"/>
      <c r="AF41" s="391"/>
      <c r="AG41" s="391"/>
      <c r="AH41" s="391"/>
      <c r="AI41" s="391"/>
      <c r="AJ41" s="391"/>
      <c r="AK41" s="391"/>
      <c r="AL41" s="391"/>
      <c r="AM41" s="391"/>
      <c r="AN41" s="392"/>
    </row>
    <row r="42" spans="1:40" s="77" customFormat="1" ht="24" customHeight="1" x14ac:dyDescent="0.35">
      <c r="A42" s="269">
        <v>35</v>
      </c>
      <c r="B42" s="390"/>
      <c r="C42" s="391"/>
      <c r="D42" s="391"/>
      <c r="E42" s="391"/>
      <c r="F42" s="391"/>
      <c r="G42" s="391"/>
      <c r="H42" s="392"/>
      <c r="I42" s="393"/>
      <c r="J42" s="391"/>
      <c r="K42" s="391"/>
      <c r="L42" s="391"/>
      <c r="M42" s="394"/>
      <c r="N42" s="418"/>
      <c r="O42" s="391"/>
      <c r="P42" s="391"/>
      <c r="Q42" s="391"/>
      <c r="R42" s="391"/>
      <c r="S42" s="391"/>
      <c r="T42" s="391"/>
      <c r="U42" s="391"/>
      <c r="V42" s="391"/>
      <c r="W42" s="392"/>
      <c r="X42" s="393"/>
      <c r="Y42" s="391"/>
      <c r="Z42" s="391"/>
      <c r="AA42" s="391"/>
      <c r="AB42" s="391"/>
      <c r="AC42" s="391"/>
      <c r="AD42" s="394"/>
      <c r="AE42" s="418"/>
      <c r="AF42" s="391"/>
      <c r="AG42" s="391"/>
      <c r="AH42" s="391"/>
      <c r="AI42" s="391"/>
      <c r="AJ42" s="391"/>
      <c r="AK42" s="391"/>
      <c r="AL42" s="391"/>
      <c r="AM42" s="391"/>
      <c r="AN42" s="392"/>
    </row>
    <row r="43" spans="1:40" s="77" customFormat="1" ht="21.75" thickBot="1" x14ac:dyDescent="0.4">
      <c r="A43" s="298">
        <v>36</v>
      </c>
      <c r="B43" s="390"/>
      <c r="C43" s="391"/>
      <c r="D43" s="391"/>
      <c r="E43" s="391"/>
      <c r="F43" s="391"/>
      <c r="G43" s="391"/>
      <c r="H43" s="392"/>
      <c r="I43" s="393"/>
      <c r="J43" s="391"/>
      <c r="K43" s="391"/>
      <c r="L43" s="391"/>
      <c r="M43" s="394"/>
      <c r="N43" s="418"/>
      <c r="O43" s="391"/>
      <c r="P43" s="391"/>
      <c r="Q43" s="391"/>
      <c r="R43" s="391"/>
      <c r="S43" s="391"/>
      <c r="T43" s="391"/>
      <c r="U43" s="391"/>
      <c r="V43" s="391"/>
      <c r="W43" s="392"/>
      <c r="X43" s="393"/>
      <c r="Y43" s="391"/>
      <c r="Z43" s="391"/>
      <c r="AA43" s="391"/>
      <c r="AB43" s="391"/>
      <c r="AC43" s="391"/>
      <c r="AD43" s="394"/>
      <c r="AE43" s="418"/>
      <c r="AF43" s="391"/>
      <c r="AG43" s="391"/>
      <c r="AH43" s="391"/>
      <c r="AI43" s="391"/>
      <c r="AJ43" s="391"/>
      <c r="AK43" s="391"/>
      <c r="AL43" s="391"/>
      <c r="AM43" s="391"/>
      <c r="AN43" s="392"/>
    </row>
    <row r="44" spans="1:40" ht="21" x14ac:dyDescent="0.2">
      <c r="A44" s="299" t="s">
        <v>187</v>
      </c>
      <c r="B44" s="284">
        <f t="shared" ref="B44:AN44" si="0">SUM(B8:B43)</f>
        <v>1050</v>
      </c>
      <c r="C44" s="285">
        <f t="shared" si="0"/>
        <v>15</v>
      </c>
      <c r="D44" s="285">
        <f t="shared" si="0"/>
        <v>24</v>
      </c>
      <c r="E44" s="285">
        <f t="shared" ref="E44:F44" si="1">SUM(E8:E43)</f>
        <v>51</v>
      </c>
      <c r="F44" s="285">
        <f t="shared" si="1"/>
        <v>36</v>
      </c>
      <c r="G44" s="285">
        <f t="shared" si="0"/>
        <v>30</v>
      </c>
      <c r="H44" s="286">
        <f t="shared" si="0"/>
        <v>51</v>
      </c>
      <c r="I44" s="285">
        <f t="shared" si="0"/>
        <v>61</v>
      </c>
      <c r="J44" s="285">
        <f t="shared" si="0"/>
        <v>62</v>
      </c>
      <c r="K44" s="285">
        <f t="shared" si="0"/>
        <v>60</v>
      </c>
      <c r="L44" s="285">
        <f t="shared" si="0"/>
        <v>65</v>
      </c>
      <c r="M44" s="287">
        <f t="shared" si="0"/>
        <v>0</v>
      </c>
      <c r="N44" s="284">
        <f t="shared" si="0"/>
        <v>15</v>
      </c>
      <c r="O44" s="285">
        <f t="shared" si="0"/>
        <v>15</v>
      </c>
      <c r="P44" s="285">
        <f t="shared" si="0"/>
        <v>15</v>
      </c>
      <c r="Q44" s="285">
        <f t="shared" si="0"/>
        <v>15</v>
      </c>
      <c r="R44" s="285">
        <f t="shared" si="0"/>
        <v>15</v>
      </c>
      <c r="S44" s="285">
        <f t="shared" si="0"/>
        <v>15</v>
      </c>
      <c r="T44" s="285">
        <f t="shared" si="0"/>
        <v>15</v>
      </c>
      <c r="U44" s="285">
        <f t="shared" si="0"/>
        <v>15</v>
      </c>
      <c r="V44" s="285">
        <f t="shared" si="0"/>
        <v>15</v>
      </c>
      <c r="W44" s="286">
        <f t="shared" si="0"/>
        <v>0</v>
      </c>
      <c r="X44" s="285">
        <f t="shared" si="0"/>
        <v>15</v>
      </c>
      <c r="Y44" s="285">
        <f t="shared" si="0"/>
        <v>15</v>
      </c>
      <c r="Z44" s="285">
        <f t="shared" si="0"/>
        <v>15</v>
      </c>
      <c r="AA44" s="285">
        <f t="shared" si="0"/>
        <v>15</v>
      </c>
      <c r="AB44" s="285">
        <f t="shared" si="0"/>
        <v>15</v>
      </c>
      <c r="AC44" s="285">
        <f t="shared" si="0"/>
        <v>15</v>
      </c>
      <c r="AD44" s="287">
        <f t="shared" si="0"/>
        <v>0</v>
      </c>
      <c r="AE44" s="284">
        <f t="shared" si="0"/>
        <v>17</v>
      </c>
      <c r="AF44" s="285">
        <f t="shared" si="0"/>
        <v>15</v>
      </c>
      <c r="AG44" s="285">
        <f t="shared" si="0"/>
        <v>15</v>
      </c>
      <c r="AH44" s="285">
        <f t="shared" si="0"/>
        <v>30</v>
      </c>
      <c r="AI44" s="285">
        <f t="shared" si="0"/>
        <v>16</v>
      </c>
      <c r="AJ44" s="285">
        <f t="shared" si="0"/>
        <v>15</v>
      </c>
      <c r="AK44" s="285">
        <f t="shared" si="0"/>
        <v>30</v>
      </c>
      <c r="AL44" s="285">
        <f t="shared" si="0"/>
        <v>15</v>
      </c>
      <c r="AM44" s="285">
        <f t="shared" si="0"/>
        <v>16</v>
      </c>
      <c r="AN44" s="286">
        <f t="shared" si="0"/>
        <v>15</v>
      </c>
    </row>
    <row r="45" spans="1:40" ht="42" x14ac:dyDescent="0.2">
      <c r="A45" s="227" t="s">
        <v>188</v>
      </c>
      <c r="B45" s="231">
        <f t="shared" ref="B45:AN45" si="2">COUNTA(B8:B43)</f>
        <v>15</v>
      </c>
      <c r="C45" s="38">
        <f t="shared" si="2"/>
        <v>15</v>
      </c>
      <c r="D45" s="38">
        <f t="shared" si="2"/>
        <v>15</v>
      </c>
      <c r="E45" s="38">
        <f t="shared" ref="E45:F45" si="3">COUNTA(E8:E43)</f>
        <v>15</v>
      </c>
      <c r="F45" s="38">
        <f t="shared" si="3"/>
        <v>15</v>
      </c>
      <c r="G45" s="38">
        <f t="shared" si="2"/>
        <v>15</v>
      </c>
      <c r="H45" s="256">
        <f t="shared" si="2"/>
        <v>15</v>
      </c>
      <c r="I45" s="38">
        <f t="shared" si="2"/>
        <v>15</v>
      </c>
      <c r="J45" s="38">
        <f t="shared" si="2"/>
        <v>15</v>
      </c>
      <c r="K45" s="38">
        <f t="shared" si="2"/>
        <v>15</v>
      </c>
      <c r="L45" s="38">
        <f t="shared" si="2"/>
        <v>15</v>
      </c>
      <c r="M45" s="260">
        <f t="shared" si="2"/>
        <v>15</v>
      </c>
      <c r="N45" s="231">
        <f t="shared" si="2"/>
        <v>15</v>
      </c>
      <c r="O45" s="38">
        <f t="shared" si="2"/>
        <v>15</v>
      </c>
      <c r="P45" s="38">
        <f t="shared" si="2"/>
        <v>15</v>
      </c>
      <c r="Q45" s="38">
        <f t="shared" si="2"/>
        <v>15</v>
      </c>
      <c r="R45" s="38">
        <f t="shared" si="2"/>
        <v>15</v>
      </c>
      <c r="S45" s="38">
        <f t="shared" si="2"/>
        <v>15</v>
      </c>
      <c r="T45" s="38">
        <f t="shared" si="2"/>
        <v>15</v>
      </c>
      <c r="U45" s="38">
        <f t="shared" si="2"/>
        <v>15</v>
      </c>
      <c r="V45" s="38">
        <f t="shared" si="2"/>
        <v>15</v>
      </c>
      <c r="W45" s="256">
        <f t="shared" si="2"/>
        <v>15</v>
      </c>
      <c r="X45" s="38">
        <f t="shared" si="2"/>
        <v>15</v>
      </c>
      <c r="Y45" s="38">
        <f t="shared" si="2"/>
        <v>15</v>
      </c>
      <c r="Z45" s="38">
        <f t="shared" si="2"/>
        <v>15</v>
      </c>
      <c r="AA45" s="38">
        <f t="shared" si="2"/>
        <v>15</v>
      </c>
      <c r="AB45" s="38">
        <f t="shared" si="2"/>
        <v>15</v>
      </c>
      <c r="AC45" s="38">
        <f t="shared" si="2"/>
        <v>15</v>
      </c>
      <c r="AD45" s="260">
        <f t="shared" si="2"/>
        <v>15</v>
      </c>
      <c r="AE45" s="231">
        <f t="shared" si="2"/>
        <v>15</v>
      </c>
      <c r="AF45" s="38">
        <f t="shared" si="2"/>
        <v>15</v>
      </c>
      <c r="AG45" s="38">
        <f t="shared" si="2"/>
        <v>15</v>
      </c>
      <c r="AH45" s="38">
        <f t="shared" si="2"/>
        <v>15</v>
      </c>
      <c r="AI45" s="38">
        <f t="shared" si="2"/>
        <v>15</v>
      </c>
      <c r="AJ45" s="38">
        <f t="shared" si="2"/>
        <v>15</v>
      </c>
      <c r="AK45" s="38">
        <f t="shared" si="2"/>
        <v>15</v>
      </c>
      <c r="AL45" s="38">
        <f t="shared" si="2"/>
        <v>15</v>
      </c>
      <c r="AM45" s="38">
        <f t="shared" si="2"/>
        <v>15</v>
      </c>
      <c r="AN45" s="256">
        <f t="shared" si="2"/>
        <v>15</v>
      </c>
    </row>
    <row r="46" spans="1:40" ht="21" x14ac:dyDescent="0.2">
      <c r="A46" s="228" t="s">
        <v>189</v>
      </c>
      <c r="B46" s="233">
        <f t="shared" ref="B46:AN46" si="4">COUNTIF(B$8:B$43,0)</f>
        <v>0</v>
      </c>
      <c r="C46" s="42">
        <f>COUNTIF(C$8:C$43,0)</f>
        <v>0</v>
      </c>
      <c r="D46" s="42">
        <f t="shared" si="4"/>
        <v>0</v>
      </c>
      <c r="E46" s="42">
        <f t="shared" si="4"/>
        <v>0</v>
      </c>
      <c r="F46" s="42">
        <f t="shared" si="4"/>
        <v>0</v>
      </c>
      <c r="G46" s="42">
        <f t="shared" si="4"/>
        <v>0</v>
      </c>
      <c r="H46" s="257">
        <f t="shared" si="4"/>
        <v>0</v>
      </c>
      <c r="I46" s="42">
        <f t="shared" si="4"/>
        <v>0</v>
      </c>
      <c r="J46" s="42">
        <f t="shared" si="4"/>
        <v>0</v>
      </c>
      <c r="K46" s="42">
        <f t="shared" si="4"/>
        <v>0</v>
      </c>
      <c r="L46" s="42">
        <f t="shared" si="4"/>
        <v>0</v>
      </c>
      <c r="M46" s="261">
        <f t="shared" si="4"/>
        <v>15</v>
      </c>
      <c r="N46" s="233">
        <f t="shared" si="4"/>
        <v>0</v>
      </c>
      <c r="O46" s="42">
        <f t="shared" si="4"/>
        <v>0</v>
      </c>
      <c r="P46" s="42">
        <f t="shared" si="4"/>
        <v>0</v>
      </c>
      <c r="Q46" s="42">
        <f t="shared" si="4"/>
        <v>0</v>
      </c>
      <c r="R46" s="42">
        <f t="shared" si="4"/>
        <v>0</v>
      </c>
      <c r="S46" s="42">
        <f t="shared" si="4"/>
        <v>0</v>
      </c>
      <c r="T46" s="42">
        <f t="shared" si="4"/>
        <v>0</v>
      </c>
      <c r="U46" s="42">
        <f t="shared" si="4"/>
        <v>0</v>
      </c>
      <c r="V46" s="42">
        <f t="shared" si="4"/>
        <v>0</v>
      </c>
      <c r="W46" s="257">
        <f t="shared" si="4"/>
        <v>15</v>
      </c>
      <c r="X46" s="42">
        <f t="shared" si="4"/>
        <v>0</v>
      </c>
      <c r="Y46" s="42">
        <f t="shared" si="4"/>
        <v>0</v>
      </c>
      <c r="Z46" s="42">
        <f t="shared" si="4"/>
        <v>0</v>
      </c>
      <c r="AA46" s="42">
        <f t="shared" si="4"/>
        <v>0</v>
      </c>
      <c r="AB46" s="42">
        <f t="shared" si="4"/>
        <v>0</v>
      </c>
      <c r="AC46" s="42">
        <f t="shared" si="4"/>
        <v>0</v>
      </c>
      <c r="AD46" s="261">
        <f t="shared" si="4"/>
        <v>15</v>
      </c>
      <c r="AE46" s="233">
        <f t="shared" si="4"/>
        <v>0</v>
      </c>
      <c r="AF46" s="42">
        <f t="shared" si="4"/>
        <v>0</v>
      </c>
      <c r="AG46" s="42">
        <f t="shared" si="4"/>
        <v>0</v>
      </c>
      <c r="AH46" s="42">
        <f t="shared" si="4"/>
        <v>0</v>
      </c>
      <c r="AI46" s="42">
        <f t="shared" si="4"/>
        <v>0</v>
      </c>
      <c r="AJ46" s="42">
        <f t="shared" si="4"/>
        <v>0</v>
      </c>
      <c r="AK46" s="42">
        <f t="shared" si="4"/>
        <v>0</v>
      </c>
      <c r="AL46" s="42">
        <f t="shared" si="4"/>
        <v>0</v>
      </c>
      <c r="AM46" s="42">
        <f t="shared" si="4"/>
        <v>0</v>
      </c>
      <c r="AN46" s="257">
        <f t="shared" si="4"/>
        <v>0</v>
      </c>
    </row>
    <row r="47" spans="1:40" ht="21" x14ac:dyDescent="0.2">
      <c r="A47" s="228" t="s">
        <v>190</v>
      </c>
      <c r="B47" s="233">
        <f t="shared" ref="B47:AN47" si="5">COUNTIF(B$8:B$43,1)</f>
        <v>0</v>
      </c>
      <c r="C47" s="42">
        <f t="shared" si="5"/>
        <v>15</v>
      </c>
      <c r="D47" s="42">
        <f t="shared" si="5"/>
        <v>9</v>
      </c>
      <c r="E47" s="42">
        <f t="shared" si="5"/>
        <v>0</v>
      </c>
      <c r="F47" s="42">
        <f t="shared" si="5"/>
        <v>3</v>
      </c>
      <c r="G47" s="42">
        <f t="shared" si="5"/>
        <v>0</v>
      </c>
      <c r="H47" s="257">
        <f t="shared" si="5"/>
        <v>0</v>
      </c>
      <c r="I47" s="42">
        <f t="shared" si="5"/>
        <v>0</v>
      </c>
      <c r="J47" s="42">
        <f t="shared" si="5"/>
        <v>0</v>
      </c>
      <c r="K47" s="42">
        <f t="shared" si="5"/>
        <v>0</v>
      </c>
      <c r="L47" s="42">
        <f t="shared" si="5"/>
        <v>0</v>
      </c>
      <c r="M47" s="261">
        <f t="shared" si="5"/>
        <v>0</v>
      </c>
      <c r="N47" s="233">
        <f t="shared" si="5"/>
        <v>15</v>
      </c>
      <c r="O47" s="42">
        <f t="shared" si="5"/>
        <v>15</v>
      </c>
      <c r="P47" s="42">
        <f t="shared" si="5"/>
        <v>15</v>
      </c>
      <c r="Q47" s="42">
        <f t="shared" si="5"/>
        <v>15</v>
      </c>
      <c r="R47" s="42">
        <f t="shared" si="5"/>
        <v>15</v>
      </c>
      <c r="S47" s="42">
        <f t="shared" si="5"/>
        <v>15</v>
      </c>
      <c r="T47" s="42">
        <f t="shared" si="5"/>
        <v>15</v>
      </c>
      <c r="U47" s="42">
        <f t="shared" si="5"/>
        <v>15</v>
      </c>
      <c r="V47" s="42">
        <f t="shared" si="5"/>
        <v>15</v>
      </c>
      <c r="W47" s="257">
        <f t="shared" si="5"/>
        <v>0</v>
      </c>
      <c r="X47" s="42">
        <f t="shared" si="5"/>
        <v>15</v>
      </c>
      <c r="Y47" s="42">
        <f t="shared" si="5"/>
        <v>15</v>
      </c>
      <c r="Z47" s="42">
        <f t="shared" si="5"/>
        <v>15</v>
      </c>
      <c r="AA47" s="42">
        <f t="shared" si="5"/>
        <v>15</v>
      </c>
      <c r="AB47" s="42">
        <f t="shared" si="5"/>
        <v>15</v>
      </c>
      <c r="AC47" s="42">
        <f t="shared" si="5"/>
        <v>15</v>
      </c>
      <c r="AD47" s="261">
        <f t="shared" si="5"/>
        <v>0</v>
      </c>
      <c r="AE47" s="233">
        <f t="shared" si="5"/>
        <v>13</v>
      </c>
      <c r="AF47" s="42">
        <f t="shared" si="5"/>
        <v>15</v>
      </c>
      <c r="AG47" s="42">
        <f t="shared" si="5"/>
        <v>15</v>
      </c>
      <c r="AH47" s="42">
        <f t="shared" si="5"/>
        <v>0</v>
      </c>
      <c r="AI47" s="42">
        <f t="shared" si="5"/>
        <v>14</v>
      </c>
      <c r="AJ47" s="42">
        <f t="shared" si="5"/>
        <v>15</v>
      </c>
      <c r="AK47" s="42">
        <f t="shared" si="5"/>
        <v>0</v>
      </c>
      <c r="AL47" s="42">
        <f t="shared" si="5"/>
        <v>15</v>
      </c>
      <c r="AM47" s="42">
        <f t="shared" si="5"/>
        <v>14</v>
      </c>
      <c r="AN47" s="257">
        <f t="shared" si="5"/>
        <v>15</v>
      </c>
    </row>
    <row r="48" spans="1:40" ht="21" x14ac:dyDescent="0.2">
      <c r="A48" s="228" t="s">
        <v>191</v>
      </c>
      <c r="B48" s="233">
        <f t="shared" ref="B48:AN48" si="6">COUNTIF(B$8:B$43,2)</f>
        <v>0</v>
      </c>
      <c r="C48" s="42">
        <f t="shared" si="6"/>
        <v>0</v>
      </c>
      <c r="D48" s="42">
        <f t="shared" si="6"/>
        <v>3</v>
      </c>
      <c r="E48" s="42">
        <f t="shared" si="6"/>
        <v>2</v>
      </c>
      <c r="F48" s="42">
        <f t="shared" si="6"/>
        <v>3</v>
      </c>
      <c r="G48" s="42">
        <f t="shared" si="6"/>
        <v>15</v>
      </c>
      <c r="H48" s="257">
        <f t="shared" si="6"/>
        <v>0</v>
      </c>
      <c r="I48" s="42">
        <f t="shared" si="6"/>
        <v>0</v>
      </c>
      <c r="J48" s="42">
        <f t="shared" si="6"/>
        <v>0</v>
      </c>
      <c r="K48" s="42">
        <f t="shared" si="6"/>
        <v>0</v>
      </c>
      <c r="L48" s="42">
        <f t="shared" si="6"/>
        <v>0</v>
      </c>
      <c r="M48" s="261">
        <f t="shared" si="6"/>
        <v>0</v>
      </c>
      <c r="N48" s="233">
        <f t="shared" si="6"/>
        <v>0</v>
      </c>
      <c r="O48" s="42">
        <f t="shared" si="6"/>
        <v>0</v>
      </c>
      <c r="P48" s="42">
        <f t="shared" si="6"/>
        <v>0</v>
      </c>
      <c r="Q48" s="42">
        <f t="shared" si="6"/>
        <v>0</v>
      </c>
      <c r="R48" s="42">
        <f t="shared" si="6"/>
        <v>0</v>
      </c>
      <c r="S48" s="42">
        <f t="shared" si="6"/>
        <v>0</v>
      </c>
      <c r="T48" s="42">
        <f t="shared" si="6"/>
        <v>0</v>
      </c>
      <c r="U48" s="42">
        <f t="shared" si="6"/>
        <v>0</v>
      </c>
      <c r="V48" s="42">
        <f t="shared" si="6"/>
        <v>0</v>
      </c>
      <c r="W48" s="257">
        <f t="shared" si="6"/>
        <v>0</v>
      </c>
      <c r="X48" s="42">
        <f t="shared" si="6"/>
        <v>0</v>
      </c>
      <c r="Y48" s="42">
        <f t="shared" si="6"/>
        <v>0</v>
      </c>
      <c r="Z48" s="42">
        <f t="shared" si="6"/>
        <v>0</v>
      </c>
      <c r="AA48" s="42">
        <f t="shared" si="6"/>
        <v>0</v>
      </c>
      <c r="AB48" s="42">
        <f t="shared" si="6"/>
        <v>0</v>
      </c>
      <c r="AC48" s="42">
        <f t="shared" si="6"/>
        <v>0</v>
      </c>
      <c r="AD48" s="261">
        <f t="shared" si="6"/>
        <v>0</v>
      </c>
      <c r="AE48" s="233">
        <f t="shared" si="6"/>
        <v>2</v>
      </c>
      <c r="AF48" s="42">
        <f t="shared" si="6"/>
        <v>0</v>
      </c>
      <c r="AG48" s="42">
        <f t="shared" si="6"/>
        <v>0</v>
      </c>
      <c r="AH48" s="42">
        <f t="shared" si="6"/>
        <v>15</v>
      </c>
      <c r="AI48" s="42">
        <f t="shared" si="6"/>
        <v>1</v>
      </c>
      <c r="AJ48" s="42">
        <f t="shared" si="6"/>
        <v>0</v>
      </c>
      <c r="AK48" s="42">
        <f t="shared" si="6"/>
        <v>15</v>
      </c>
      <c r="AL48" s="42">
        <f t="shared" si="6"/>
        <v>0</v>
      </c>
      <c r="AM48" s="42">
        <f t="shared" si="6"/>
        <v>1</v>
      </c>
      <c r="AN48" s="257">
        <f t="shared" si="6"/>
        <v>0</v>
      </c>
    </row>
    <row r="49" spans="1:40" ht="21" x14ac:dyDescent="0.2">
      <c r="A49" s="228" t="s">
        <v>192</v>
      </c>
      <c r="B49" s="233">
        <f t="shared" ref="B49:AN49" si="7">COUNTIF(B$8:B$43,3)</f>
        <v>0</v>
      </c>
      <c r="C49" s="42">
        <f t="shared" si="7"/>
        <v>0</v>
      </c>
      <c r="D49" s="42">
        <f t="shared" si="7"/>
        <v>3</v>
      </c>
      <c r="E49" s="42">
        <f t="shared" si="7"/>
        <v>5</v>
      </c>
      <c r="F49" s="42">
        <f t="shared" si="7"/>
        <v>9</v>
      </c>
      <c r="G49" s="42">
        <f t="shared" si="7"/>
        <v>0</v>
      </c>
      <c r="H49" s="257">
        <f t="shared" si="7"/>
        <v>10</v>
      </c>
      <c r="I49" s="42">
        <f t="shared" si="7"/>
        <v>0</v>
      </c>
      <c r="J49" s="42">
        <f t="shared" si="7"/>
        <v>0</v>
      </c>
      <c r="K49" s="42">
        <f t="shared" si="7"/>
        <v>0</v>
      </c>
      <c r="L49" s="42">
        <f t="shared" si="7"/>
        <v>0</v>
      </c>
      <c r="M49" s="261">
        <f t="shared" si="7"/>
        <v>0</v>
      </c>
      <c r="N49" s="233">
        <f t="shared" si="7"/>
        <v>0</v>
      </c>
      <c r="O49" s="42">
        <f t="shared" si="7"/>
        <v>0</v>
      </c>
      <c r="P49" s="42">
        <f t="shared" si="7"/>
        <v>0</v>
      </c>
      <c r="Q49" s="42">
        <f t="shared" si="7"/>
        <v>0</v>
      </c>
      <c r="R49" s="42">
        <f t="shared" si="7"/>
        <v>0</v>
      </c>
      <c r="S49" s="42">
        <f t="shared" si="7"/>
        <v>0</v>
      </c>
      <c r="T49" s="42">
        <f t="shared" si="7"/>
        <v>0</v>
      </c>
      <c r="U49" s="42">
        <f t="shared" si="7"/>
        <v>0</v>
      </c>
      <c r="V49" s="42">
        <f t="shared" si="7"/>
        <v>0</v>
      </c>
      <c r="W49" s="257">
        <f t="shared" si="7"/>
        <v>0</v>
      </c>
      <c r="X49" s="42">
        <f t="shared" si="7"/>
        <v>0</v>
      </c>
      <c r="Y49" s="42">
        <f t="shared" si="7"/>
        <v>0</v>
      </c>
      <c r="Z49" s="42">
        <f t="shared" si="7"/>
        <v>0</v>
      </c>
      <c r="AA49" s="42">
        <f t="shared" si="7"/>
        <v>0</v>
      </c>
      <c r="AB49" s="42">
        <f t="shared" si="7"/>
        <v>0</v>
      </c>
      <c r="AC49" s="42">
        <f t="shared" si="7"/>
        <v>0</v>
      </c>
      <c r="AD49" s="261">
        <f t="shared" si="7"/>
        <v>0</v>
      </c>
      <c r="AE49" s="233">
        <f t="shared" si="7"/>
        <v>0</v>
      </c>
      <c r="AF49" s="42">
        <f t="shared" si="7"/>
        <v>0</v>
      </c>
      <c r="AG49" s="42">
        <f t="shared" si="7"/>
        <v>0</v>
      </c>
      <c r="AH49" s="42">
        <f t="shared" si="7"/>
        <v>0</v>
      </c>
      <c r="AI49" s="42">
        <f t="shared" si="7"/>
        <v>0</v>
      </c>
      <c r="AJ49" s="42">
        <f t="shared" si="7"/>
        <v>0</v>
      </c>
      <c r="AK49" s="42">
        <f t="shared" si="7"/>
        <v>0</v>
      </c>
      <c r="AL49" s="42">
        <f t="shared" si="7"/>
        <v>0</v>
      </c>
      <c r="AM49" s="42">
        <f t="shared" si="7"/>
        <v>0</v>
      </c>
      <c r="AN49" s="257">
        <f t="shared" si="7"/>
        <v>0</v>
      </c>
    </row>
    <row r="50" spans="1:40" ht="21" x14ac:dyDescent="0.2">
      <c r="A50" s="228" t="s">
        <v>193</v>
      </c>
      <c r="B50" s="233">
        <f t="shared" ref="B50:AN50" si="8">COUNTIF(B$8:B$43,4)</f>
        <v>0</v>
      </c>
      <c r="C50" s="42">
        <f t="shared" si="8"/>
        <v>0</v>
      </c>
      <c r="D50" s="42">
        <f t="shared" si="8"/>
        <v>0</v>
      </c>
      <c r="E50" s="42">
        <f t="shared" si="8"/>
        <v>8</v>
      </c>
      <c r="F50" s="42">
        <f t="shared" si="8"/>
        <v>0</v>
      </c>
      <c r="G50" s="42">
        <f t="shared" si="8"/>
        <v>0</v>
      </c>
      <c r="H50" s="257">
        <f t="shared" si="8"/>
        <v>4</v>
      </c>
      <c r="I50" s="42">
        <f t="shared" si="8"/>
        <v>14</v>
      </c>
      <c r="J50" s="42">
        <f t="shared" si="8"/>
        <v>13</v>
      </c>
      <c r="K50" s="42">
        <f t="shared" si="8"/>
        <v>15</v>
      </c>
      <c r="L50" s="42">
        <f t="shared" si="8"/>
        <v>10</v>
      </c>
      <c r="M50" s="261">
        <f t="shared" si="8"/>
        <v>0</v>
      </c>
      <c r="N50" s="233">
        <f t="shared" si="8"/>
        <v>0</v>
      </c>
      <c r="O50" s="42">
        <f t="shared" si="8"/>
        <v>0</v>
      </c>
      <c r="P50" s="42">
        <f t="shared" si="8"/>
        <v>0</v>
      </c>
      <c r="Q50" s="42">
        <f t="shared" si="8"/>
        <v>0</v>
      </c>
      <c r="R50" s="42">
        <f t="shared" si="8"/>
        <v>0</v>
      </c>
      <c r="S50" s="42">
        <f t="shared" si="8"/>
        <v>0</v>
      </c>
      <c r="T50" s="42">
        <f t="shared" si="8"/>
        <v>0</v>
      </c>
      <c r="U50" s="42">
        <f t="shared" si="8"/>
        <v>0</v>
      </c>
      <c r="V50" s="42">
        <f t="shared" si="8"/>
        <v>0</v>
      </c>
      <c r="W50" s="257">
        <f t="shared" si="8"/>
        <v>0</v>
      </c>
      <c r="X50" s="42">
        <f t="shared" si="8"/>
        <v>0</v>
      </c>
      <c r="Y50" s="42">
        <f t="shared" si="8"/>
        <v>0</v>
      </c>
      <c r="Z50" s="42">
        <f t="shared" si="8"/>
        <v>0</v>
      </c>
      <c r="AA50" s="42">
        <f t="shared" si="8"/>
        <v>0</v>
      </c>
      <c r="AB50" s="42">
        <f t="shared" si="8"/>
        <v>0</v>
      </c>
      <c r="AC50" s="42">
        <f t="shared" si="8"/>
        <v>0</v>
      </c>
      <c r="AD50" s="261">
        <f t="shared" si="8"/>
        <v>0</v>
      </c>
      <c r="AE50" s="233">
        <f t="shared" si="8"/>
        <v>0</v>
      </c>
      <c r="AF50" s="42">
        <f t="shared" si="8"/>
        <v>0</v>
      </c>
      <c r="AG50" s="42">
        <f t="shared" si="8"/>
        <v>0</v>
      </c>
      <c r="AH50" s="42">
        <f t="shared" si="8"/>
        <v>0</v>
      </c>
      <c r="AI50" s="42">
        <f t="shared" si="8"/>
        <v>0</v>
      </c>
      <c r="AJ50" s="42">
        <f t="shared" si="8"/>
        <v>0</v>
      </c>
      <c r="AK50" s="42">
        <f t="shared" si="8"/>
        <v>0</v>
      </c>
      <c r="AL50" s="42">
        <f t="shared" si="8"/>
        <v>0</v>
      </c>
      <c r="AM50" s="42">
        <f t="shared" si="8"/>
        <v>0</v>
      </c>
      <c r="AN50" s="257">
        <f t="shared" si="8"/>
        <v>0</v>
      </c>
    </row>
    <row r="51" spans="1:40" ht="21" x14ac:dyDescent="0.2">
      <c r="A51" s="228" t="s">
        <v>194</v>
      </c>
      <c r="B51" s="233">
        <f t="shared" ref="B51:AN51" si="9">COUNTIF(B$8:B$43,5)</f>
        <v>0</v>
      </c>
      <c r="C51" s="42">
        <f t="shared" si="9"/>
        <v>0</v>
      </c>
      <c r="D51" s="42">
        <f t="shared" si="9"/>
        <v>0</v>
      </c>
      <c r="E51" s="42">
        <f t="shared" si="9"/>
        <v>0</v>
      </c>
      <c r="F51" s="42">
        <f t="shared" si="9"/>
        <v>0</v>
      </c>
      <c r="G51" s="42">
        <f t="shared" si="9"/>
        <v>0</v>
      </c>
      <c r="H51" s="257">
        <f t="shared" si="9"/>
        <v>1</v>
      </c>
      <c r="I51" s="42">
        <f t="shared" si="9"/>
        <v>1</v>
      </c>
      <c r="J51" s="42">
        <f t="shared" si="9"/>
        <v>2</v>
      </c>
      <c r="K51" s="42">
        <f t="shared" si="9"/>
        <v>0</v>
      </c>
      <c r="L51" s="42">
        <f t="shared" si="9"/>
        <v>5</v>
      </c>
      <c r="M51" s="261">
        <f t="shared" si="9"/>
        <v>0</v>
      </c>
      <c r="N51" s="233">
        <f t="shared" si="9"/>
        <v>0</v>
      </c>
      <c r="O51" s="42">
        <f t="shared" si="9"/>
        <v>0</v>
      </c>
      <c r="P51" s="42">
        <f t="shared" si="9"/>
        <v>0</v>
      </c>
      <c r="Q51" s="42">
        <f t="shared" si="9"/>
        <v>0</v>
      </c>
      <c r="R51" s="42">
        <f t="shared" si="9"/>
        <v>0</v>
      </c>
      <c r="S51" s="42">
        <f t="shared" si="9"/>
        <v>0</v>
      </c>
      <c r="T51" s="42">
        <f t="shared" si="9"/>
        <v>0</v>
      </c>
      <c r="U51" s="42">
        <f t="shared" si="9"/>
        <v>0</v>
      </c>
      <c r="V51" s="42">
        <f t="shared" si="9"/>
        <v>0</v>
      </c>
      <c r="W51" s="257">
        <f t="shared" si="9"/>
        <v>0</v>
      </c>
      <c r="X51" s="42">
        <f t="shared" si="9"/>
        <v>0</v>
      </c>
      <c r="Y51" s="42">
        <f t="shared" si="9"/>
        <v>0</v>
      </c>
      <c r="Z51" s="42">
        <f t="shared" si="9"/>
        <v>0</v>
      </c>
      <c r="AA51" s="42">
        <f t="shared" si="9"/>
        <v>0</v>
      </c>
      <c r="AB51" s="42">
        <f t="shared" si="9"/>
        <v>0</v>
      </c>
      <c r="AC51" s="42">
        <f t="shared" si="9"/>
        <v>0</v>
      </c>
      <c r="AD51" s="261">
        <f t="shared" si="9"/>
        <v>0</v>
      </c>
      <c r="AE51" s="233">
        <f t="shared" si="9"/>
        <v>0</v>
      </c>
      <c r="AF51" s="42">
        <f t="shared" si="9"/>
        <v>0</v>
      </c>
      <c r="AG51" s="42">
        <f t="shared" si="9"/>
        <v>0</v>
      </c>
      <c r="AH51" s="42">
        <f t="shared" si="9"/>
        <v>0</v>
      </c>
      <c r="AI51" s="42">
        <f t="shared" si="9"/>
        <v>0</v>
      </c>
      <c r="AJ51" s="42">
        <f t="shared" si="9"/>
        <v>0</v>
      </c>
      <c r="AK51" s="42">
        <f t="shared" si="9"/>
        <v>0</v>
      </c>
      <c r="AL51" s="42">
        <f t="shared" si="9"/>
        <v>0</v>
      </c>
      <c r="AM51" s="42">
        <f t="shared" si="9"/>
        <v>0</v>
      </c>
      <c r="AN51" s="257">
        <f t="shared" si="9"/>
        <v>0</v>
      </c>
    </row>
    <row r="52" spans="1:40" ht="21" x14ac:dyDescent="0.2">
      <c r="A52" s="228" t="s">
        <v>195</v>
      </c>
      <c r="B52" s="233">
        <f t="shared" ref="B52:AN52" si="10">COUNTIF(B$8:B$43,6)</f>
        <v>0</v>
      </c>
      <c r="C52" s="42">
        <f t="shared" si="10"/>
        <v>0</v>
      </c>
      <c r="D52" s="42">
        <f t="shared" si="10"/>
        <v>0</v>
      </c>
      <c r="E52" s="42">
        <f t="shared" si="10"/>
        <v>0</v>
      </c>
      <c r="F52" s="42">
        <f t="shared" si="10"/>
        <v>0</v>
      </c>
      <c r="G52" s="42">
        <f t="shared" si="10"/>
        <v>0</v>
      </c>
      <c r="H52" s="257">
        <f t="shared" si="10"/>
        <v>0</v>
      </c>
      <c r="I52" s="42">
        <f t="shared" si="10"/>
        <v>0</v>
      </c>
      <c r="J52" s="42">
        <f t="shared" si="10"/>
        <v>0</v>
      </c>
      <c r="K52" s="42">
        <f t="shared" si="10"/>
        <v>0</v>
      </c>
      <c r="L52" s="42">
        <f t="shared" si="10"/>
        <v>0</v>
      </c>
      <c r="M52" s="261">
        <f t="shared" si="10"/>
        <v>0</v>
      </c>
      <c r="N52" s="233">
        <f t="shared" si="10"/>
        <v>0</v>
      </c>
      <c r="O52" s="42">
        <f t="shared" si="10"/>
        <v>0</v>
      </c>
      <c r="P52" s="42">
        <f t="shared" si="10"/>
        <v>0</v>
      </c>
      <c r="Q52" s="42">
        <f t="shared" si="10"/>
        <v>0</v>
      </c>
      <c r="R52" s="42">
        <f t="shared" si="10"/>
        <v>0</v>
      </c>
      <c r="S52" s="42">
        <f t="shared" si="10"/>
        <v>0</v>
      </c>
      <c r="T52" s="42">
        <f t="shared" si="10"/>
        <v>0</v>
      </c>
      <c r="U52" s="42">
        <f t="shared" si="10"/>
        <v>0</v>
      </c>
      <c r="V52" s="42">
        <f t="shared" si="10"/>
        <v>0</v>
      </c>
      <c r="W52" s="257">
        <f t="shared" si="10"/>
        <v>0</v>
      </c>
      <c r="X52" s="42">
        <f t="shared" si="10"/>
        <v>0</v>
      </c>
      <c r="Y52" s="42">
        <f t="shared" si="10"/>
        <v>0</v>
      </c>
      <c r="Z52" s="42">
        <f t="shared" si="10"/>
        <v>0</v>
      </c>
      <c r="AA52" s="42">
        <f t="shared" si="10"/>
        <v>0</v>
      </c>
      <c r="AB52" s="42">
        <f t="shared" si="10"/>
        <v>0</v>
      </c>
      <c r="AC52" s="42">
        <f t="shared" si="10"/>
        <v>0</v>
      </c>
      <c r="AD52" s="261">
        <f t="shared" si="10"/>
        <v>0</v>
      </c>
      <c r="AE52" s="233">
        <f t="shared" si="10"/>
        <v>0</v>
      </c>
      <c r="AF52" s="42">
        <f t="shared" si="10"/>
        <v>0</v>
      </c>
      <c r="AG52" s="42">
        <f t="shared" si="10"/>
        <v>0</v>
      </c>
      <c r="AH52" s="42">
        <f t="shared" si="10"/>
        <v>0</v>
      </c>
      <c r="AI52" s="42">
        <f t="shared" si="10"/>
        <v>0</v>
      </c>
      <c r="AJ52" s="42">
        <f t="shared" si="10"/>
        <v>0</v>
      </c>
      <c r="AK52" s="42">
        <f t="shared" si="10"/>
        <v>0</v>
      </c>
      <c r="AL52" s="42">
        <f t="shared" si="10"/>
        <v>0</v>
      </c>
      <c r="AM52" s="42">
        <f t="shared" si="10"/>
        <v>0</v>
      </c>
      <c r="AN52" s="257">
        <f t="shared" si="10"/>
        <v>0</v>
      </c>
    </row>
    <row r="53" spans="1:40" ht="21" x14ac:dyDescent="0.2">
      <c r="A53" s="228" t="s">
        <v>196</v>
      </c>
      <c r="B53" s="233">
        <f t="shared" ref="B53:AN53" si="11">COUNTIF(B$8:B$43,7)</f>
        <v>0</v>
      </c>
      <c r="C53" s="42">
        <f t="shared" si="11"/>
        <v>0</v>
      </c>
      <c r="D53" s="42">
        <f t="shared" si="11"/>
        <v>0</v>
      </c>
      <c r="E53" s="42">
        <f t="shared" si="11"/>
        <v>0</v>
      </c>
      <c r="F53" s="42">
        <f t="shared" si="11"/>
        <v>0</v>
      </c>
      <c r="G53" s="42">
        <f t="shared" si="11"/>
        <v>0</v>
      </c>
      <c r="H53" s="257">
        <f t="shared" si="11"/>
        <v>0</v>
      </c>
      <c r="I53" s="42">
        <f t="shared" si="11"/>
        <v>0</v>
      </c>
      <c r="J53" s="42">
        <f t="shared" si="11"/>
        <v>0</v>
      </c>
      <c r="K53" s="42">
        <f t="shared" si="11"/>
        <v>0</v>
      </c>
      <c r="L53" s="42">
        <f t="shared" si="11"/>
        <v>0</v>
      </c>
      <c r="M53" s="261">
        <f t="shared" si="11"/>
        <v>0</v>
      </c>
      <c r="N53" s="233">
        <f t="shared" si="11"/>
        <v>0</v>
      </c>
      <c r="O53" s="42">
        <f t="shared" si="11"/>
        <v>0</v>
      </c>
      <c r="P53" s="42">
        <f t="shared" si="11"/>
        <v>0</v>
      </c>
      <c r="Q53" s="42">
        <f t="shared" si="11"/>
        <v>0</v>
      </c>
      <c r="R53" s="42">
        <f t="shared" si="11"/>
        <v>0</v>
      </c>
      <c r="S53" s="42">
        <f t="shared" si="11"/>
        <v>0</v>
      </c>
      <c r="T53" s="42">
        <f t="shared" si="11"/>
        <v>0</v>
      </c>
      <c r="U53" s="42">
        <f t="shared" si="11"/>
        <v>0</v>
      </c>
      <c r="V53" s="42">
        <f t="shared" si="11"/>
        <v>0</v>
      </c>
      <c r="W53" s="257">
        <f t="shared" si="11"/>
        <v>0</v>
      </c>
      <c r="X53" s="42">
        <f t="shared" si="11"/>
        <v>0</v>
      </c>
      <c r="Y53" s="42">
        <f t="shared" si="11"/>
        <v>0</v>
      </c>
      <c r="Z53" s="42">
        <f t="shared" si="11"/>
        <v>0</v>
      </c>
      <c r="AA53" s="42">
        <f t="shared" si="11"/>
        <v>0</v>
      </c>
      <c r="AB53" s="42">
        <f t="shared" si="11"/>
        <v>0</v>
      </c>
      <c r="AC53" s="42">
        <f t="shared" si="11"/>
        <v>0</v>
      </c>
      <c r="AD53" s="261">
        <f t="shared" si="11"/>
        <v>0</v>
      </c>
      <c r="AE53" s="233">
        <f t="shared" si="11"/>
        <v>0</v>
      </c>
      <c r="AF53" s="42">
        <f t="shared" si="11"/>
        <v>0</v>
      </c>
      <c r="AG53" s="42">
        <f t="shared" si="11"/>
        <v>0</v>
      </c>
      <c r="AH53" s="42">
        <f t="shared" si="11"/>
        <v>0</v>
      </c>
      <c r="AI53" s="42">
        <f t="shared" si="11"/>
        <v>0</v>
      </c>
      <c r="AJ53" s="42">
        <f t="shared" si="11"/>
        <v>0</v>
      </c>
      <c r="AK53" s="42">
        <f t="shared" si="11"/>
        <v>0</v>
      </c>
      <c r="AL53" s="42">
        <f t="shared" si="11"/>
        <v>0</v>
      </c>
      <c r="AM53" s="42">
        <f t="shared" si="11"/>
        <v>0</v>
      </c>
      <c r="AN53" s="257">
        <f t="shared" si="11"/>
        <v>0</v>
      </c>
    </row>
    <row r="54" spans="1:40" ht="21" x14ac:dyDescent="0.2">
      <c r="A54" s="228" t="s">
        <v>197</v>
      </c>
      <c r="B54" s="233">
        <f t="shared" ref="B54:AN54" si="12">COUNTIF(B$8:B$43,8)</f>
        <v>0</v>
      </c>
      <c r="C54" s="42">
        <f t="shared" si="12"/>
        <v>0</v>
      </c>
      <c r="D54" s="42">
        <f t="shared" si="12"/>
        <v>0</v>
      </c>
      <c r="E54" s="42">
        <f t="shared" si="12"/>
        <v>0</v>
      </c>
      <c r="F54" s="42">
        <f t="shared" si="12"/>
        <v>0</v>
      </c>
      <c r="G54" s="42">
        <f t="shared" si="12"/>
        <v>0</v>
      </c>
      <c r="H54" s="257">
        <f t="shared" si="12"/>
        <v>0</v>
      </c>
      <c r="I54" s="42">
        <f t="shared" si="12"/>
        <v>0</v>
      </c>
      <c r="J54" s="42">
        <f t="shared" si="12"/>
        <v>0</v>
      </c>
      <c r="K54" s="42">
        <f t="shared" si="12"/>
        <v>0</v>
      </c>
      <c r="L54" s="42">
        <f t="shared" si="12"/>
        <v>0</v>
      </c>
      <c r="M54" s="261">
        <f t="shared" si="12"/>
        <v>0</v>
      </c>
      <c r="N54" s="233">
        <f t="shared" si="12"/>
        <v>0</v>
      </c>
      <c r="O54" s="42">
        <f t="shared" si="12"/>
        <v>0</v>
      </c>
      <c r="P54" s="42">
        <f t="shared" si="12"/>
        <v>0</v>
      </c>
      <c r="Q54" s="42">
        <f t="shared" si="12"/>
        <v>0</v>
      </c>
      <c r="R54" s="42">
        <f t="shared" si="12"/>
        <v>0</v>
      </c>
      <c r="S54" s="42">
        <f t="shared" si="12"/>
        <v>0</v>
      </c>
      <c r="T54" s="42">
        <f t="shared" si="12"/>
        <v>0</v>
      </c>
      <c r="U54" s="42">
        <f t="shared" si="12"/>
        <v>0</v>
      </c>
      <c r="V54" s="42">
        <f t="shared" si="12"/>
        <v>0</v>
      </c>
      <c r="W54" s="257">
        <f t="shared" si="12"/>
        <v>0</v>
      </c>
      <c r="X54" s="42">
        <f t="shared" si="12"/>
        <v>0</v>
      </c>
      <c r="Y54" s="42">
        <f t="shared" si="12"/>
        <v>0</v>
      </c>
      <c r="Z54" s="42">
        <f t="shared" si="12"/>
        <v>0</v>
      </c>
      <c r="AA54" s="42">
        <f t="shared" si="12"/>
        <v>0</v>
      </c>
      <c r="AB54" s="42">
        <f t="shared" si="12"/>
        <v>0</v>
      </c>
      <c r="AC54" s="42">
        <f t="shared" si="12"/>
        <v>0</v>
      </c>
      <c r="AD54" s="261">
        <f t="shared" si="12"/>
        <v>0</v>
      </c>
      <c r="AE54" s="233">
        <f t="shared" si="12"/>
        <v>0</v>
      </c>
      <c r="AF54" s="42">
        <f t="shared" si="12"/>
        <v>0</v>
      </c>
      <c r="AG54" s="42">
        <f t="shared" si="12"/>
        <v>0</v>
      </c>
      <c r="AH54" s="42">
        <f t="shared" si="12"/>
        <v>0</v>
      </c>
      <c r="AI54" s="42">
        <f t="shared" si="12"/>
        <v>0</v>
      </c>
      <c r="AJ54" s="42">
        <f t="shared" si="12"/>
        <v>0</v>
      </c>
      <c r="AK54" s="42">
        <f t="shared" si="12"/>
        <v>0</v>
      </c>
      <c r="AL54" s="42">
        <f t="shared" si="12"/>
        <v>0</v>
      </c>
      <c r="AM54" s="42">
        <f t="shared" si="12"/>
        <v>0</v>
      </c>
      <c r="AN54" s="257">
        <f t="shared" si="12"/>
        <v>0</v>
      </c>
    </row>
    <row r="55" spans="1:40" ht="21" x14ac:dyDescent="0.2">
      <c r="A55" s="228" t="s">
        <v>198</v>
      </c>
      <c r="B55" s="233">
        <f t="shared" ref="B55:AN55" si="13">COUNTIF(B$8:B$43,9)</f>
        <v>0</v>
      </c>
      <c r="C55" s="42">
        <f t="shared" si="13"/>
        <v>0</v>
      </c>
      <c r="D55" s="42">
        <f t="shared" si="13"/>
        <v>0</v>
      </c>
      <c r="E55" s="42">
        <f t="shared" si="13"/>
        <v>0</v>
      </c>
      <c r="F55" s="42">
        <f t="shared" si="13"/>
        <v>0</v>
      </c>
      <c r="G55" s="42">
        <f t="shared" si="13"/>
        <v>0</v>
      </c>
      <c r="H55" s="257">
        <f t="shared" si="13"/>
        <v>0</v>
      </c>
      <c r="I55" s="42">
        <f t="shared" si="13"/>
        <v>0</v>
      </c>
      <c r="J55" s="42">
        <f t="shared" si="13"/>
        <v>0</v>
      </c>
      <c r="K55" s="42">
        <f t="shared" si="13"/>
        <v>0</v>
      </c>
      <c r="L55" s="42">
        <f t="shared" si="13"/>
        <v>0</v>
      </c>
      <c r="M55" s="261">
        <f t="shared" si="13"/>
        <v>0</v>
      </c>
      <c r="N55" s="233">
        <f t="shared" si="13"/>
        <v>0</v>
      </c>
      <c r="O55" s="42">
        <f t="shared" si="13"/>
        <v>0</v>
      </c>
      <c r="P55" s="42">
        <f t="shared" si="13"/>
        <v>0</v>
      </c>
      <c r="Q55" s="42">
        <f t="shared" si="13"/>
        <v>0</v>
      </c>
      <c r="R55" s="42">
        <f t="shared" si="13"/>
        <v>0</v>
      </c>
      <c r="S55" s="42">
        <f t="shared" si="13"/>
        <v>0</v>
      </c>
      <c r="T55" s="42">
        <f t="shared" si="13"/>
        <v>0</v>
      </c>
      <c r="U55" s="42">
        <f t="shared" si="13"/>
        <v>0</v>
      </c>
      <c r="V55" s="42">
        <f t="shared" si="13"/>
        <v>0</v>
      </c>
      <c r="W55" s="257">
        <f t="shared" si="13"/>
        <v>0</v>
      </c>
      <c r="X55" s="42">
        <f t="shared" si="13"/>
        <v>0</v>
      </c>
      <c r="Y55" s="42">
        <f t="shared" si="13"/>
        <v>0</v>
      </c>
      <c r="Z55" s="42">
        <f t="shared" si="13"/>
        <v>0</v>
      </c>
      <c r="AA55" s="42">
        <f t="shared" si="13"/>
        <v>0</v>
      </c>
      <c r="AB55" s="42">
        <f t="shared" si="13"/>
        <v>0</v>
      </c>
      <c r="AC55" s="42">
        <f t="shared" si="13"/>
        <v>0</v>
      </c>
      <c r="AD55" s="261">
        <f t="shared" si="13"/>
        <v>0</v>
      </c>
      <c r="AE55" s="233">
        <f t="shared" si="13"/>
        <v>0</v>
      </c>
      <c r="AF55" s="42">
        <f t="shared" si="13"/>
        <v>0</v>
      </c>
      <c r="AG55" s="42">
        <f t="shared" si="13"/>
        <v>0</v>
      </c>
      <c r="AH55" s="42">
        <f t="shared" si="13"/>
        <v>0</v>
      </c>
      <c r="AI55" s="42">
        <f t="shared" si="13"/>
        <v>0</v>
      </c>
      <c r="AJ55" s="42">
        <f t="shared" si="13"/>
        <v>0</v>
      </c>
      <c r="AK55" s="42">
        <f t="shared" si="13"/>
        <v>0</v>
      </c>
      <c r="AL55" s="42">
        <f t="shared" si="13"/>
        <v>0</v>
      </c>
      <c r="AM55" s="42">
        <f t="shared" si="13"/>
        <v>0</v>
      </c>
      <c r="AN55" s="257">
        <f t="shared" si="13"/>
        <v>0</v>
      </c>
    </row>
    <row r="56" spans="1:40" ht="21" x14ac:dyDescent="0.2">
      <c r="A56" s="228" t="s">
        <v>199</v>
      </c>
      <c r="B56" s="233">
        <f t="shared" ref="B56:AN56" si="14">COUNTIF(B$8:B$43,10)</f>
        <v>0</v>
      </c>
      <c r="C56" s="42">
        <f t="shared" si="14"/>
        <v>0</v>
      </c>
      <c r="D56" s="42">
        <f t="shared" si="14"/>
        <v>0</v>
      </c>
      <c r="E56" s="42">
        <f t="shared" si="14"/>
        <v>0</v>
      </c>
      <c r="F56" s="42">
        <f t="shared" si="14"/>
        <v>0</v>
      </c>
      <c r="G56" s="42">
        <f t="shared" si="14"/>
        <v>0</v>
      </c>
      <c r="H56" s="257">
        <f t="shared" si="14"/>
        <v>0</v>
      </c>
      <c r="I56" s="42">
        <f t="shared" si="14"/>
        <v>0</v>
      </c>
      <c r="J56" s="42">
        <f t="shared" si="14"/>
        <v>0</v>
      </c>
      <c r="K56" s="42">
        <f t="shared" si="14"/>
        <v>0</v>
      </c>
      <c r="L56" s="42">
        <f t="shared" si="14"/>
        <v>0</v>
      </c>
      <c r="M56" s="261">
        <f t="shared" si="14"/>
        <v>0</v>
      </c>
      <c r="N56" s="233">
        <f t="shared" si="14"/>
        <v>0</v>
      </c>
      <c r="O56" s="42">
        <f t="shared" si="14"/>
        <v>0</v>
      </c>
      <c r="P56" s="42">
        <f t="shared" si="14"/>
        <v>0</v>
      </c>
      <c r="Q56" s="42">
        <f t="shared" si="14"/>
        <v>0</v>
      </c>
      <c r="R56" s="42">
        <f t="shared" si="14"/>
        <v>0</v>
      </c>
      <c r="S56" s="42">
        <f t="shared" si="14"/>
        <v>0</v>
      </c>
      <c r="T56" s="42">
        <f t="shared" si="14"/>
        <v>0</v>
      </c>
      <c r="U56" s="42">
        <f t="shared" si="14"/>
        <v>0</v>
      </c>
      <c r="V56" s="42">
        <f t="shared" si="14"/>
        <v>0</v>
      </c>
      <c r="W56" s="257">
        <f t="shared" si="14"/>
        <v>0</v>
      </c>
      <c r="X56" s="42">
        <f t="shared" si="14"/>
        <v>0</v>
      </c>
      <c r="Y56" s="42">
        <f t="shared" si="14"/>
        <v>0</v>
      </c>
      <c r="Z56" s="42">
        <f t="shared" si="14"/>
        <v>0</v>
      </c>
      <c r="AA56" s="42">
        <f t="shared" si="14"/>
        <v>0</v>
      </c>
      <c r="AB56" s="42">
        <f t="shared" si="14"/>
        <v>0</v>
      </c>
      <c r="AC56" s="42">
        <f t="shared" si="14"/>
        <v>0</v>
      </c>
      <c r="AD56" s="261">
        <f t="shared" si="14"/>
        <v>0</v>
      </c>
      <c r="AE56" s="233">
        <f t="shared" si="14"/>
        <v>0</v>
      </c>
      <c r="AF56" s="42">
        <f t="shared" si="14"/>
        <v>0</v>
      </c>
      <c r="AG56" s="42">
        <f t="shared" si="14"/>
        <v>0</v>
      </c>
      <c r="AH56" s="42">
        <f t="shared" si="14"/>
        <v>0</v>
      </c>
      <c r="AI56" s="42">
        <f t="shared" si="14"/>
        <v>0</v>
      </c>
      <c r="AJ56" s="42">
        <f t="shared" si="14"/>
        <v>0</v>
      </c>
      <c r="AK56" s="42">
        <f t="shared" si="14"/>
        <v>0</v>
      </c>
      <c r="AL56" s="42">
        <f t="shared" si="14"/>
        <v>0</v>
      </c>
      <c r="AM56" s="42">
        <f t="shared" si="14"/>
        <v>0</v>
      </c>
      <c r="AN56" s="257">
        <f t="shared" si="14"/>
        <v>0</v>
      </c>
    </row>
    <row r="57" spans="1:40" ht="38.25" thickBot="1" x14ac:dyDescent="0.25">
      <c r="A57" s="270" t="s">
        <v>200</v>
      </c>
      <c r="B57" s="236">
        <f>B45-B46</f>
        <v>15</v>
      </c>
      <c r="C57" s="236">
        <f>C45-C46</f>
        <v>15</v>
      </c>
      <c r="D57" s="236">
        <f t="shared" ref="D57:AN57" si="15">D45-D46</f>
        <v>15</v>
      </c>
      <c r="E57" s="236">
        <f t="shared" si="15"/>
        <v>15</v>
      </c>
      <c r="F57" s="236">
        <f t="shared" si="15"/>
        <v>15</v>
      </c>
      <c r="G57" s="236">
        <f t="shared" si="15"/>
        <v>15</v>
      </c>
      <c r="H57" s="258">
        <f t="shared" si="15"/>
        <v>15</v>
      </c>
      <c r="I57" s="265">
        <f>I45-I46</f>
        <v>15</v>
      </c>
      <c r="J57" s="236">
        <f t="shared" si="15"/>
        <v>15</v>
      </c>
      <c r="K57" s="236">
        <f t="shared" si="15"/>
        <v>15</v>
      </c>
      <c r="L57" s="236">
        <f t="shared" si="15"/>
        <v>15</v>
      </c>
      <c r="M57" s="266">
        <f t="shared" si="15"/>
        <v>0</v>
      </c>
      <c r="N57" s="235">
        <f t="shared" si="15"/>
        <v>15</v>
      </c>
      <c r="O57" s="236">
        <f t="shared" si="15"/>
        <v>15</v>
      </c>
      <c r="P57" s="236">
        <f t="shared" si="15"/>
        <v>15</v>
      </c>
      <c r="Q57" s="236">
        <f t="shared" si="15"/>
        <v>15</v>
      </c>
      <c r="R57" s="236">
        <f t="shared" si="15"/>
        <v>15</v>
      </c>
      <c r="S57" s="236">
        <f t="shared" si="15"/>
        <v>15</v>
      </c>
      <c r="T57" s="236">
        <f t="shared" si="15"/>
        <v>15</v>
      </c>
      <c r="U57" s="236">
        <f t="shared" si="15"/>
        <v>15</v>
      </c>
      <c r="V57" s="236">
        <f t="shared" si="15"/>
        <v>15</v>
      </c>
      <c r="W57" s="258">
        <f t="shared" si="15"/>
        <v>0</v>
      </c>
      <c r="X57" s="265">
        <f t="shared" si="15"/>
        <v>15</v>
      </c>
      <c r="Y57" s="236">
        <f t="shared" si="15"/>
        <v>15</v>
      </c>
      <c r="Z57" s="236">
        <f t="shared" si="15"/>
        <v>15</v>
      </c>
      <c r="AA57" s="236">
        <f t="shared" si="15"/>
        <v>15</v>
      </c>
      <c r="AB57" s="236">
        <f t="shared" si="15"/>
        <v>15</v>
      </c>
      <c r="AC57" s="236">
        <f t="shared" si="15"/>
        <v>15</v>
      </c>
      <c r="AD57" s="266">
        <f t="shared" si="15"/>
        <v>0</v>
      </c>
      <c r="AE57" s="235">
        <f t="shared" si="15"/>
        <v>15</v>
      </c>
      <c r="AF57" s="236">
        <f t="shared" si="15"/>
        <v>15</v>
      </c>
      <c r="AG57" s="236">
        <f t="shared" si="15"/>
        <v>15</v>
      </c>
      <c r="AH57" s="236">
        <f t="shared" si="15"/>
        <v>15</v>
      </c>
      <c r="AI57" s="236">
        <f t="shared" si="15"/>
        <v>15</v>
      </c>
      <c r="AJ57" s="236">
        <f t="shared" si="15"/>
        <v>15</v>
      </c>
      <c r="AK57" s="236">
        <f t="shared" si="15"/>
        <v>15</v>
      </c>
      <c r="AL57" s="236">
        <f t="shared" si="15"/>
        <v>15</v>
      </c>
      <c r="AM57" s="236">
        <f t="shared" si="15"/>
        <v>15</v>
      </c>
      <c r="AN57" s="258">
        <f t="shared" si="15"/>
        <v>15</v>
      </c>
    </row>
  </sheetData>
  <sheetProtection algorithmName="SHA-512" hashValue="CU2nNXDazsVzeaLMGz0b7wNOdMiVccyW5+xGt0HlFx/0Kj2XCpA//+rjCxYmq54+HVvMW4RSceRVtg6xdmqg+g==" saltValue="LJuepy9aUc2FOzZxy3GVmg==" spinCount="100000" sheet="1" objects="1" scenarios="1" autoFilter="0"/>
  <dataConsolidate/>
  <mergeCells count="37">
    <mergeCell ref="P6:P7"/>
    <mergeCell ref="V6:V7"/>
    <mergeCell ref="Q6:Q7"/>
    <mergeCell ref="AE4:AN4"/>
    <mergeCell ref="X5:AD5"/>
    <mergeCell ref="N4:W4"/>
    <mergeCell ref="N5:W5"/>
    <mergeCell ref="AB6:AB7"/>
    <mergeCell ref="S6:S7"/>
    <mergeCell ref="T6:T7"/>
    <mergeCell ref="U6:U7"/>
    <mergeCell ref="AE5:AN5"/>
    <mergeCell ref="X4:AD4"/>
    <mergeCell ref="AD6:AD7"/>
    <mergeCell ref="I4:M4"/>
    <mergeCell ref="I5:M5"/>
    <mergeCell ref="I6:I7"/>
    <mergeCell ref="J6:J7"/>
    <mergeCell ref="AC6:AC7"/>
    <mergeCell ref="W6:W7"/>
    <mergeCell ref="R6:R7"/>
    <mergeCell ref="M6:M7"/>
    <mergeCell ref="Z6:Z7"/>
    <mergeCell ref="AA6:AA7"/>
    <mergeCell ref="Y6:Y7"/>
    <mergeCell ref="X6:X7"/>
    <mergeCell ref="N6:N7"/>
    <mergeCell ref="L6:L7"/>
    <mergeCell ref="K6:K7"/>
    <mergeCell ref="O6:O7"/>
    <mergeCell ref="B5:B7"/>
    <mergeCell ref="D5:D7"/>
    <mergeCell ref="G5:G7"/>
    <mergeCell ref="H5:H7"/>
    <mergeCell ref="C5:C7"/>
    <mergeCell ref="E5:E7"/>
    <mergeCell ref="F5:F7"/>
  </mergeCells>
  <phoneticPr fontId="9" type="noConversion"/>
  <conditionalFormatting sqref="B8:B43">
    <cfRule type="cellIs" dxfId="39" priority="56" operator="notBetween">
      <formula>1</formula>
      <formula>76</formula>
    </cfRule>
  </conditionalFormatting>
  <conditionalFormatting sqref="B8:AC43">
    <cfRule type="containsBlanks" dxfId="38" priority="2">
      <formula>LEN(TRIM(B8))=0</formula>
    </cfRule>
  </conditionalFormatting>
  <conditionalFormatting sqref="C8:C43">
    <cfRule type="cellIs" dxfId="37" priority="52" operator="between">
      <formula>0</formula>
      <formula>9</formula>
    </cfRule>
    <cfRule type="beginsWith" dxfId="36" priority="53" operator="beginsWith" text="*">
      <formula>LEFT(C8,LEN("*"))="*"</formula>
    </cfRule>
    <cfRule type="notContainsBlanks" dxfId="35" priority="54">
      <formula>LEN(TRIM(C8))&gt;0</formula>
    </cfRule>
  </conditionalFormatting>
  <conditionalFormatting sqref="C8:I43">
    <cfRule type="expression" dxfId="34" priority="17">
      <formula>IF($B8&gt;=1,C8="")</formula>
    </cfRule>
  </conditionalFormatting>
  <conditionalFormatting sqref="D8:D43">
    <cfRule type="cellIs" dxfId="33" priority="46" operator="notBetween">
      <formula>0</formula>
      <formula>3</formula>
    </cfRule>
  </conditionalFormatting>
  <conditionalFormatting sqref="E8:E43">
    <cfRule type="cellIs" dxfId="32" priority="44" operator="notBetween">
      <formula>0</formula>
      <formula>4</formula>
    </cfRule>
  </conditionalFormatting>
  <conditionalFormatting sqref="F8:F43">
    <cfRule type="cellIs" dxfId="31" priority="48" operator="between">
      <formula>0</formula>
      <formula>4</formula>
    </cfRule>
    <cfRule type="beginsWith" dxfId="30" priority="49" operator="beginsWith" text="*">
      <formula>LEFT(F8,LEN("*"))="*"</formula>
    </cfRule>
    <cfRule type="notContainsBlanks" dxfId="29" priority="50">
      <formula>LEN(TRIM(F8))&gt;0</formula>
    </cfRule>
  </conditionalFormatting>
  <conditionalFormatting sqref="G8:G43">
    <cfRule type="cellIs" dxfId="28" priority="42" operator="notBetween">
      <formula>0</formula>
      <formula>2</formula>
    </cfRule>
  </conditionalFormatting>
  <conditionalFormatting sqref="H8:L43">
    <cfRule type="cellIs" dxfId="27" priority="38" operator="notBetween">
      <formula>0</formula>
      <formula>5</formula>
    </cfRule>
  </conditionalFormatting>
  <conditionalFormatting sqref="J8:M43">
    <cfRule type="expression" dxfId="26" priority="4">
      <formula>IF($I8&gt;=1,J8="")</formula>
    </cfRule>
  </conditionalFormatting>
  <conditionalFormatting sqref="M8:M43">
    <cfRule type="cellIs" dxfId="25" priority="6" operator="lessThan">
      <formula>0</formula>
    </cfRule>
  </conditionalFormatting>
  <conditionalFormatting sqref="N8:N43">
    <cfRule type="expression" dxfId="24" priority="15">
      <formula>IF($B8&gt;=1,N8="")</formula>
    </cfRule>
  </conditionalFormatting>
  <conditionalFormatting sqref="N8:V43">
    <cfRule type="cellIs" dxfId="23" priority="32" operator="notBetween">
      <formula>1</formula>
      <formula>2</formula>
    </cfRule>
  </conditionalFormatting>
  <conditionalFormatting sqref="O8:W43">
    <cfRule type="expression" dxfId="22" priority="1">
      <formula>IF($N8&gt;=1,O8="")</formula>
    </cfRule>
  </conditionalFormatting>
  <conditionalFormatting sqref="W8:W43">
    <cfRule type="cellIs" dxfId="21" priority="3" operator="lessThan">
      <formula>0</formula>
    </cfRule>
  </conditionalFormatting>
  <conditionalFormatting sqref="X8:X43">
    <cfRule type="expression" dxfId="20" priority="13">
      <formula>IF($B8&gt;=1,X8="")</formula>
    </cfRule>
  </conditionalFormatting>
  <conditionalFormatting sqref="X8:AC43">
    <cfRule type="cellIs" dxfId="19" priority="29" operator="notBetween">
      <formula>1</formula>
      <formula>2</formula>
    </cfRule>
  </conditionalFormatting>
  <conditionalFormatting sqref="Y8:AD43">
    <cfRule type="expression" dxfId="18" priority="7">
      <formula>IF($X8&gt;=1,Y8="")</formula>
    </cfRule>
  </conditionalFormatting>
  <conditionalFormatting sqref="AD8:AD43">
    <cfRule type="cellIs" dxfId="17" priority="55" operator="lessThan">
      <formula>0</formula>
    </cfRule>
    <cfRule type="notContainsBlanks" dxfId="16" priority="55">
      <formula>LEN(TRIM(AD8))&gt;0</formula>
    </cfRule>
  </conditionalFormatting>
  <conditionalFormatting sqref="AE8:AE43">
    <cfRule type="expression" dxfId="15" priority="11">
      <formula>IF($B8&gt;=1,AE8="")</formula>
    </cfRule>
  </conditionalFormatting>
  <conditionalFormatting sqref="AE8:AN43">
    <cfRule type="containsBlanks" dxfId="14" priority="24">
      <formula>LEN(TRIM(AE8))=0</formula>
    </cfRule>
    <cfRule type="cellIs" dxfId="13" priority="25" operator="notBetween">
      <formula>0</formula>
      <formula>2</formula>
    </cfRule>
  </conditionalFormatting>
  <conditionalFormatting sqref="AF8:AN43">
    <cfRule type="expression" dxfId="12" priority="10">
      <formula>IF($AE8&gt;=1,AF8="")</formula>
    </cfRule>
  </conditionalFormatting>
  <dataValidations count="1">
    <dataValidation allowBlank="1" showInputMessage="1" showErrorMessage="1" errorTitle="กรอกผิด" error="กรอกผิด" sqref="B44:AN44" xr:uid="{00000000-0002-0000-0200-000000000000}"/>
  </dataValidations>
  <pageMargins left="0.7" right="0.7" top="0.75" bottom="0.75" header="0.3" footer="0.3"/>
  <pageSetup paperSize="9" orientation="portrait" r:id="rId1"/>
  <ignoredErrors>
    <ignoredError sqref="B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U141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RowHeight="14.25" x14ac:dyDescent="0.2"/>
  <cols>
    <col min="1" max="1" width="13.125" customWidth="1"/>
    <col min="2" max="4" width="9.625" customWidth="1"/>
    <col min="5" max="5" width="12" customWidth="1"/>
    <col min="6" max="11" width="15.625" customWidth="1"/>
    <col min="12" max="12" width="20.625" customWidth="1"/>
    <col min="13" max="15" width="15.625" customWidth="1"/>
    <col min="16" max="16" width="17.625" customWidth="1"/>
    <col min="17" max="17" width="12.375" bestFit="1" customWidth="1"/>
    <col min="18" max="20" width="11.375" customWidth="1"/>
    <col min="21" max="21" width="21.625" customWidth="1"/>
  </cols>
  <sheetData>
    <row r="1" spans="1:21" ht="39.950000000000003" customHeight="1" thickBot="1" x14ac:dyDescent="0.25">
      <c r="A1" s="302" t="s">
        <v>247</v>
      </c>
    </row>
    <row r="2" spans="1:21" s="353" customFormat="1" ht="39" customHeight="1" x14ac:dyDescent="0.2">
      <c r="A2" s="350" t="s">
        <v>609</v>
      </c>
      <c r="B2" s="340" t="s">
        <v>402</v>
      </c>
      <c r="C2" s="341" t="s">
        <v>403</v>
      </c>
      <c r="D2" s="341" t="s">
        <v>404</v>
      </c>
      <c r="E2" s="342" t="s">
        <v>405</v>
      </c>
      <c r="F2" s="343" t="s">
        <v>403</v>
      </c>
      <c r="G2" s="341" t="s">
        <v>403</v>
      </c>
      <c r="H2" s="341" t="s">
        <v>403</v>
      </c>
      <c r="I2" s="341" t="s">
        <v>403</v>
      </c>
      <c r="J2" s="341" t="s">
        <v>403</v>
      </c>
      <c r="K2" s="341" t="s">
        <v>403</v>
      </c>
      <c r="L2" s="341" t="s">
        <v>403</v>
      </c>
      <c r="M2" s="341" t="s">
        <v>403</v>
      </c>
      <c r="N2" s="341" t="s">
        <v>403</v>
      </c>
      <c r="O2" s="351" t="s">
        <v>403</v>
      </c>
      <c r="P2" s="352" t="s">
        <v>403</v>
      </c>
      <c r="Q2" s="343" t="s">
        <v>403</v>
      </c>
      <c r="R2" s="346" t="s">
        <v>406</v>
      </c>
      <c r="S2" s="346" t="s">
        <v>406</v>
      </c>
      <c r="T2" s="346" t="s">
        <v>406</v>
      </c>
      <c r="U2" s="347" t="s">
        <v>408</v>
      </c>
    </row>
    <row r="3" spans="1:21" s="272" customFormat="1" ht="34.5" customHeight="1" x14ac:dyDescent="0.2">
      <c r="A3" s="316" t="s">
        <v>13</v>
      </c>
      <c r="B3" s="571" t="s">
        <v>44</v>
      </c>
      <c r="C3" s="572"/>
      <c r="D3" s="572"/>
      <c r="E3" s="573"/>
      <c r="F3" s="271" t="s">
        <v>248</v>
      </c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80"/>
      <c r="U3" s="281"/>
    </row>
    <row r="4" spans="1:21" ht="34.5" customHeight="1" x14ac:dyDescent="0.2">
      <c r="A4" s="314"/>
      <c r="B4" s="304" t="s">
        <v>0</v>
      </c>
      <c r="C4" s="305" t="s">
        <v>1</v>
      </c>
      <c r="D4" s="305" t="s">
        <v>2</v>
      </c>
      <c r="E4" s="306" t="s">
        <v>3</v>
      </c>
      <c r="F4" s="552" t="s">
        <v>0</v>
      </c>
      <c r="G4" s="552"/>
      <c r="H4" s="552"/>
      <c r="I4" s="552"/>
      <c r="J4" s="552"/>
      <c r="K4" s="552"/>
      <c r="L4" s="552"/>
      <c r="M4" s="552"/>
      <c r="N4" s="552"/>
      <c r="O4" s="552"/>
      <c r="P4" s="282" t="s">
        <v>1</v>
      </c>
      <c r="Q4" s="602" t="s">
        <v>2</v>
      </c>
      <c r="R4" s="602"/>
      <c r="S4" s="602"/>
      <c r="T4" s="602"/>
      <c r="U4" s="603"/>
    </row>
    <row r="5" spans="1:21" ht="42" customHeight="1" x14ac:dyDescent="0.2">
      <c r="A5" s="314"/>
      <c r="B5" s="576" t="s">
        <v>16</v>
      </c>
      <c r="C5" s="579" t="s">
        <v>15</v>
      </c>
      <c r="D5" s="579" t="s">
        <v>14</v>
      </c>
      <c r="E5" s="582" t="s">
        <v>176</v>
      </c>
      <c r="F5" s="501" t="s">
        <v>249</v>
      </c>
      <c r="G5" s="501"/>
      <c r="H5" s="501"/>
      <c r="I5" s="501"/>
      <c r="J5" s="501"/>
      <c r="K5" s="501"/>
      <c r="L5" s="501"/>
      <c r="M5" s="501"/>
      <c r="N5" s="501"/>
      <c r="O5" s="501"/>
      <c r="P5" s="505" t="s">
        <v>562</v>
      </c>
      <c r="Q5" s="501" t="s">
        <v>505</v>
      </c>
      <c r="R5" s="501"/>
      <c r="S5" s="501"/>
      <c r="T5" s="501"/>
      <c r="U5" s="526"/>
    </row>
    <row r="6" spans="1:21" ht="176.25" customHeight="1" x14ac:dyDescent="0.2">
      <c r="A6" s="314"/>
      <c r="B6" s="577"/>
      <c r="C6" s="580"/>
      <c r="D6" s="580"/>
      <c r="E6" s="583"/>
      <c r="F6" s="301" t="s">
        <v>150</v>
      </c>
      <c r="G6" s="300" t="s">
        <v>151</v>
      </c>
      <c r="H6" s="300" t="s">
        <v>152</v>
      </c>
      <c r="I6" s="300" t="s">
        <v>153</v>
      </c>
      <c r="J6" s="300" t="s">
        <v>568</v>
      </c>
      <c r="K6" s="300" t="s">
        <v>503</v>
      </c>
      <c r="L6" s="300" t="s">
        <v>570</v>
      </c>
      <c r="M6" s="300" t="s">
        <v>155</v>
      </c>
      <c r="N6" s="300" t="s">
        <v>504</v>
      </c>
      <c r="O6" s="64" t="s">
        <v>571</v>
      </c>
      <c r="P6" s="505"/>
      <c r="Q6" s="600" t="s">
        <v>213</v>
      </c>
      <c r="R6" s="560" t="s">
        <v>361</v>
      </c>
      <c r="S6" s="574" t="s">
        <v>362</v>
      </c>
      <c r="T6" s="574" t="s">
        <v>363</v>
      </c>
      <c r="U6" s="604" t="s">
        <v>428</v>
      </c>
    </row>
    <row r="7" spans="1:21" ht="24.6" customHeight="1" thickBot="1" x14ac:dyDescent="0.25">
      <c r="A7" s="315"/>
      <c r="B7" s="578"/>
      <c r="C7" s="581"/>
      <c r="D7" s="581"/>
      <c r="E7" s="584"/>
      <c r="F7" s="279" t="s">
        <v>214</v>
      </c>
      <c r="G7" s="60" t="s">
        <v>214</v>
      </c>
      <c r="H7" s="60" t="s">
        <v>214</v>
      </c>
      <c r="I7" s="60" t="s">
        <v>214</v>
      </c>
      <c r="J7" s="60" t="s">
        <v>214</v>
      </c>
      <c r="K7" s="60" t="s">
        <v>214</v>
      </c>
      <c r="L7" s="60" t="s">
        <v>214</v>
      </c>
      <c r="M7" s="60" t="s">
        <v>214</v>
      </c>
      <c r="N7" s="60" t="s">
        <v>214</v>
      </c>
      <c r="O7" s="72" t="s">
        <v>214</v>
      </c>
      <c r="P7" s="58" t="s">
        <v>213</v>
      </c>
      <c r="Q7" s="601"/>
      <c r="R7" s="561"/>
      <c r="S7" s="575"/>
      <c r="T7" s="575"/>
      <c r="U7" s="605"/>
    </row>
    <row r="8" spans="1:21" s="77" customFormat="1" ht="21" x14ac:dyDescent="0.35">
      <c r="A8" s="269">
        <v>1</v>
      </c>
      <c r="B8" s="390">
        <v>70</v>
      </c>
      <c r="C8" s="391">
        <v>2</v>
      </c>
      <c r="D8" s="391">
        <v>2</v>
      </c>
      <c r="E8" s="392">
        <v>1</v>
      </c>
      <c r="F8" s="393">
        <v>1</v>
      </c>
      <c r="G8" s="391">
        <v>1</v>
      </c>
      <c r="H8" s="391">
        <v>1</v>
      </c>
      <c r="I8" s="391">
        <v>2</v>
      </c>
      <c r="J8" s="391">
        <v>1</v>
      </c>
      <c r="K8" s="391">
        <v>1</v>
      </c>
      <c r="L8" s="391">
        <v>2</v>
      </c>
      <c r="M8" s="391">
        <v>1</v>
      </c>
      <c r="N8" s="391">
        <v>1</v>
      </c>
      <c r="O8" s="394">
        <v>1</v>
      </c>
      <c r="P8" s="395">
        <v>1</v>
      </c>
      <c r="Q8" s="393">
        <v>1</v>
      </c>
      <c r="R8" s="396">
        <v>1</v>
      </c>
      <c r="S8" s="396">
        <v>2</v>
      </c>
      <c r="T8" s="396">
        <v>1</v>
      </c>
      <c r="U8" s="392">
        <v>0</v>
      </c>
    </row>
    <row r="9" spans="1:21" s="77" customFormat="1" ht="21" x14ac:dyDescent="0.35">
      <c r="A9" s="269">
        <v>2</v>
      </c>
      <c r="B9" s="390">
        <v>70</v>
      </c>
      <c r="C9" s="391">
        <v>1</v>
      </c>
      <c r="D9" s="391">
        <v>2</v>
      </c>
      <c r="E9" s="392">
        <v>3</v>
      </c>
      <c r="F9" s="393">
        <v>1</v>
      </c>
      <c r="G9" s="391">
        <v>1</v>
      </c>
      <c r="H9" s="391">
        <v>1</v>
      </c>
      <c r="I9" s="391">
        <v>2</v>
      </c>
      <c r="J9" s="391">
        <v>1</v>
      </c>
      <c r="K9" s="391">
        <v>1</v>
      </c>
      <c r="L9" s="391">
        <v>2</v>
      </c>
      <c r="M9" s="391">
        <v>1</v>
      </c>
      <c r="N9" s="391">
        <v>1</v>
      </c>
      <c r="O9" s="394">
        <v>1</v>
      </c>
      <c r="P9" s="395">
        <v>1</v>
      </c>
      <c r="Q9" s="393">
        <v>1</v>
      </c>
      <c r="R9" s="396">
        <v>1</v>
      </c>
      <c r="S9" s="396">
        <v>1</v>
      </c>
      <c r="T9" s="396">
        <v>1</v>
      </c>
      <c r="U9" s="392">
        <v>0</v>
      </c>
    </row>
    <row r="10" spans="1:21" s="77" customFormat="1" ht="21" x14ac:dyDescent="0.35">
      <c r="A10" s="269">
        <v>3</v>
      </c>
      <c r="B10" s="390">
        <v>70</v>
      </c>
      <c r="C10" s="391">
        <v>1</v>
      </c>
      <c r="D10" s="391">
        <v>1</v>
      </c>
      <c r="E10" s="392">
        <v>3</v>
      </c>
      <c r="F10" s="393">
        <v>1</v>
      </c>
      <c r="G10" s="391">
        <v>1</v>
      </c>
      <c r="H10" s="391">
        <v>1</v>
      </c>
      <c r="I10" s="391">
        <v>2</v>
      </c>
      <c r="J10" s="391">
        <v>1</v>
      </c>
      <c r="K10" s="391">
        <v>1</v>
      </c>
      <c r="L10" s="391">
        <v>2</v>
      </c>
      <c r="M10" s="391">
        <v>1</v>
      </c>
      <c r="N10" s="391">
        <v>1</v>
      </c>
      <c r="O10" s="394">
        <v>1</v>
      </c>
      <c r="P10" s="395">
        <v>1</v>
      </c>
      <c r="Q10" s="393">
        <v>1</v>
      </c>
      <c r="R10" s="396">
        <v>1</v>
      </c>
      <c r="S10" s="396">
        <v>1</v>
      </c>
      <c r="T10" s="396">
        <v>2</v>
      </c>
      <c r="U10" s="392">
        <v>0</v>
      </c>
    </row>
    <row r="11" spans="1:21" s="77" customFormat="1" ht="21" x14ac:dyDescent="0.35">
      <c r="A11" s="269">
        <v>4</v>
      </c>
      <c r="B11" s="390">
        <v>70</v>
      </c>
      <c r="C11" s="391">
        <v>2</v>
      </c>
      <c r="D11" s="391">
        <v>3</v>
      </c>
      <c r="E11" s="392">
        <v>2</v>
      </c>
      <c r="F11" s="393">
        <v>2</v>
      </c>
      <c r="G11" s="391">
        <v>1</v>
      </c>
      <c r="H11" s="391">
        <v>1</v>
      </c>
      <c r="I11" s="391">
        <v>2</v>
      </c>
      <c r="J11" s="391">
        <v>1</v>
      </c>
      <c r="K11" s="391">
        <v>1</v>
      </c>
      <c r="L11" s="391">
        <v>2</v>
      </c>
      <c r="M11" s="391">
        <v>1</v>
      </c>
      <c r="N11" s="391">
        <v>1</v>
      </c>
      <c r="O11" s="394">
        <v>1</v>
      </c>
      <c r="P11" s="395">
        <v>1</v>
      </c>
      <c r="Q11" s="393">
        <v>1</v>
      </c>
      <c r="R11" s="396">
        <v>1</v>
      </c>
      <c r="S11" s="396">
        <v>2</v>
      </c>
      <c r="T11" s="396">
        <v>1</v>
      </c>
      <c r="U11" s="392">
        <v>0</v>
      </c>
    </row>
    <row r="12" spans="1:21" s="77" customFormat="1" ht="21" x14ac:dyDescent="0.35">
      <c r="A12" s="269">
        <v>5</v>
      </c>
      <c r="B12" s="390">
        <v>70</v>
      </c>
      <c r="C12" s="391">
        <v>1</v>
      </c>
      <c r="D12" s="391">
        <v>2</v>
      </c>
      <c r="E12" s="392">
        <v>2</v>
      </c>
      <c r="F12" s="393">
        <v>1</v>
      </c>
      <c r="G12" s="391">
        <v>1</v>
      </c>
      <c r="H12" s="391">
        <v>1</v>
      </c>
      <c r="I12" s="391">
        <v>2</v>
      </c>
      <c r="J12" s="391">
        <v>1</v>
      </c>
      <c r="K12" s="391">
        <v>2</v>
      </c>
      <c r="L12" s="391">
        <v>2</v>
      </c>
      <c r="M12" s="391">
        <v>1</v>
      </c>
      <c r="N12" s="391">
        <v>1</v>
      </c>
      <c r="O12" s="394">
        <v>1</v>
      </c>
      <c r="P12" s="395">
        <v>2</v>
      </c>
      <c r="Q12" s="393">
        <v>2</v>
      </c>
      <c r="R12" s="396"/>
      <c r="S12" s="396"/>
      <c r="T12" s="396"/>
      <c r="U12" s="392"/>
    </row>
    <row r="13" spans="1:21" s="77" customFormat="1" ht="21" x14ac:dyDescent="0.35">
      <c r="A13" s="269">
        <v>6</v>
      </c>
      <c r="B13" s="390">
        <v>70</v>
      </c>
      <c r="C13" s="391">
        <v>1</v>
      </c>
      <c r="D13" s="391">
        <v>2</v>
      </c>
      <c r="E13" s="392">
        <v>3</v>
      </c>
      <c r="F13" s="393">
        <v>1</v>
      </c>
      <c r="G13" s="391">
        <v>1</v>
      </c>
      <c r="H13" s="391">
        <v>1</v>
      </c>
      <c r="I13" s="391">
        <v>2</v>
      </c>
      <c r="J13" s="391">
        <v>1</v>
      </c>
      <c r="K13" s="391">
        <v>2</v>
      </c>
      <c r="L13" s="391">
        <v>2</v>
      </c>
      <c r="M13" s="391">
        <v>1</v>
      </c>
      <c r="N13" s="391">
        <v>2</v>
      </c>
      <c r="O13" s="394">
        <v>1</v>
      </c>
      <c r="P13" s="395">
        <v>1</v>
      </c>
      <c r="Q13" s="393">
        <v>1</v>
      </c>
      <c r="R13" s="396">
        <v>1</v>
      </c>
      <c r="S13" s="396">
        <v>2</v>
      </c>
      <c r="T13" s="396">
        <v>1</v>
      </c>
      <c r="U13" s="392">
        <v>0</v>
      </c>
    </row>
    <row r="14" spans="1:21" s="77" customFormat="1" ht="21" x14ac:dyDescent="0.35">
      <c r="A14" s="269">
        <v>7</v>
      </c>
      <c r="B14" s="390">
        <v>70</v>
      </c>
      <c r="C14" s="391">
        <v>2</v>
      </c>
      <c r="D14" s="391">
        <v>2</v>
      </c>
      <c r="E14" s="392">
        <v>2</v>
      </c>
      <c r="F14" s="393">
        <v>2</v>
      </c>
      <c r="G14" s="391">
        <v>1</v>
      </c>
      <c r="H14" s="391">
        <v>1</v>
      </c>
      <c r="I14" s="391">
        <v>2</v>
      </c>
      <c r="J14" s="391">
        <v>1</v>
      </c>
      <c r="K14" s="391">
        <v>1</v>
      </c>
      <c r="L14" s="391">
        <v>2</v>
      </c>
      <c r="M14" s="391">
        <v>1</v>
      </c>
      <c r="N14" s="391">
        <v>1</v>
      </c>
      <c r="O14" s="394">
        <v>1</v>
      </c>
      <c r="P14" s="395">
        <v>1</v>
      </c>
      <c r="Q14" s="393">
        <v>1</v>
      </c>
      <c r="R14" s="396">
        <v>1</v>
      </c>
      <c r="S14" s="396">
        <v>2</v>
      </c>
      <c r="T14" s="396">
        <v>1</v>
      </c>
      <c r="U14" s="392">
        <v>0</v>
      </c>
    </row>
    <row r="15" spans="1:21" s="77" customFormat="1" ht="21" x14ac:dyDescent="0.35">
      <c r="A15" s="269">
        <v>8</v>
      </c>
      <c r="B15" s="390">
        <v>70</v>
      </c>
      <c r="C15" s="391">
        <v>2</v>
      </c>
      <c r="D15" s="391">
        <v>2</v>
      </c>
      <c r="E15" s="392">
        <v>2</v>
      </c>
      <c r="F15" s="393">
        <v>1</v>
      </c>
      <c r="G15" s="391">
        <v>1</v>
      </c>
      <c r="H15" s="391">
        <v>1</v>
      </c>
      <c r="I15" s="391">
        <v>2</v>
      </c>
      <c r="J15" s="391">
        <v>1</v>
      </c>
      <c r="K15" s="391">
        <v>1</v>
      </c>
      <c r="L15" s="391">
        <v>2</v>
      </c>
      <c r="M15" s="391">
        <v>1</v>
      </c>
      <c r="N15" s="391">
        <v>1</v>
      </c>
      <c r="O15" s="394">
        <v>1</v>
      </c>
      <c r="P15" s="395">
        <v>2</v>
      </c>
      <c r="Q15" s="393">
        <v>2</v>
      </c>
      <c r="R15" s="396"/>
      <c r="S15" s="396"/>
      <c r="T15" s="396"/>
      <c r="U15" s="392"/>
    </row>
    <row r="16" spans="1:21" s="77" customFormat="1" ht="21" x14ac:dyDescent="0.35">
      <c r="A16" s="269">
        <v>9</v>
      </c>
      <c r="B16" s="390">
        <v>70</v>
      </c>
      <c r="C16" s="391">
        <v>2</v>
      </c>
      <c r="D16" s="391">
        <v>2</v>
      </c>
      <c r="E16" s="392">
        <v>3</v>
      </c>
      <c r="F16" s="393">
        <v>1</v>
      </c>
      <c r="G16" s="391">
        <v>1</v>
      </c>
      <c r="H16" s="391">
        <v>1</v>
      </c>
      <c r="I16" s="391">
        <v>2</v>
      </c>
      <c r="J16" s="391">
        <v>1</v>
      </c>
      <c r="K16" s="391">
        <v>1</v>
      </c>
      <c r="L16" s="391">
        <v>2</v>
      </c>
      <c r="M16" s="391">
        <v>1</v>
      </c>
      <c r="N16" s="391">
        <v>2</v>
      </c>
      <c r="O16" s="394">
        <v>1</v>
      </c>
      <c r="P16" s="395">
        <v>1</v>
      </c>
      <c r="Q16" s="393">
        <v>1</v>
      </c>
      <c r="R16" s="396">
        <v>1</v>
      </c>
      <c r="S16" s="396">
        <v>2</v>
      </c>
      <c r="T16" s="396">
        <v>1</v>
      </c>
      <c r="U16" s="392">
        <v>0</v>
      </c>
    </row>
    <row r="17" spans="1:21" s="77" customFormat="1" ht="21" x14ac:dyDescent="0.35">
      <c r="A17" s="269">
        <v>10</v>
      </c>
      <c r="B17" s="390">
        <v>70</v>
      </c>
      <c r="C17" s="391">
        <v>2</v>
      </c>
      <c r="D17" s="391">
        <v>3</v>
      </c>
      <c r="E17" s="392">
        <v>2</v>
      </c>
      <c r="F17" s="393">
        <v>2</v>
      </c>
      <c r="G17" s="391">
        <v>1</v>
      </c>
      <c r="H17" s="391">
        <v>1</v>
      </c>
      <c r="I17" s="391">
        <v>2</v>
      </c>
      <c r="J17" s="391">
        <v>2</v>
      </c>
      <c r="K17" s="391">
        <v>1</v>
      </c>
      <c r="L17" s="391">
        <v>2</v>
      </c>
      <c r="M17" s="391">
        <v>1</v>
      </c>
      <c r="N17" s="391">
        <v>1</v>
      </c>
      <c r="O17" s="394">
        <v>1</v>
      </c>
      <c r="P17" s="395">
        <v>1</v>
      </c>
      <c r="Q17" s="393">
        <v>1</v>
      </c>
      <c r="R17" s="396">
        <v>1</v>
      </c>
      <c r="S17" s="396">
        <v>2</v>
      </c>
      <c r="T17" s="396">
        <v>1</v>
      </c>
      <c r="U17" s="392">
        <v>0</v>
      </c>
    </row>
    <row r="18" spans="1:21" s="77" customFormat="1" ht="21" x14ac:dyDescent="0.35">
      <c r="A18" s="269">
        <v>11</v>
      </c>
      <c r="B18" s="390">
        <v>70</v>
      </c>
      <c r="C18" s="391">
        <v>2</v>
      </c>
      <c r="D18" s="391">
        <v>3</v>
      </c>
      <c r="E18" s="392">
        <v>4</v>
      </c>
      <c r="F18" s="393">
        <v>2</v>
      </c>
      <c r="G18" s="391">
        <v>1</v>
      </c>
      <c r="H18" s="391">
        <v>1</v>
      </c>
      <c r="I18" s="391">
        <v>2</v>
      </c>
      <c r="J18" s="391">
        <v>1</v>
      </c>
      <c r="K18" s="391">
        <v>1</v>
      </c>
      <c r="L18" s="391">
        <v>2</v>
      </c>
      <c r="M18" s="391">
        <v>1</v>
      </c>
      <c r="N18" s="391">
        <v>1</v>
      </c>
      <c r="O18" s="394">
        <v>1</v>
      </c>
      <c r="P18" s="395">
        <v>1</v>
      </c>
      <c r="Q18" s="393">
        <v>1</v>
      </c>
      <c r="R18" s="396">
        <v>1</v>
      </c>
      <c r="S18" s="396">
        <v>2</v>
      </c>
      <c r="T18" s="396">
        <v>1</v>
      </c>
      <c r="U18" s="392">
        <v>0</v>
      </c>
    </row>
    <row r="19" spans="1:21" s="77" customFormat="1" ht="21" x14ac:dyDescent="0.35">
      <c r="A19" s="269">
        <v>12</v>
      </c>
      <c r="B19" s="390">
        <v>70</v>
      </c>
      <c r="C19" s="391">
        <v>2</v>
      </c>
      <c r="D19" s="391">
        <v>2</v>
      </c>
      <c r="E19" s="392">
        <v>3</v>
      </c>
      <c r="F19" s="393">
        <v>1</v>
      </c>
      <c r="G19" s="391">
        <v>1</v>
      </c>
      <c r="H19" s="391">
        <v>1</v>
      </c>
      <c r="I19" s="391">
        <v>2</v>
      </c>
      <c r="J19" s="391">
        <v>1</v>
      </c>
      <c r="K19" s="391">
        <v>2</v>
      </c>
      <c r="L19" s="391">
        <v>2</v>
      </c>
      <c r="M19" s="391">
        <v>1</v>
      </c>
      <c r="N19" s="391">
        <v>2</v>
      </c>
      <c r="O19" s="394">
        <v>1</v>
      </c>
      <c r="P19" s="395">
        <v>1</v>
      </c>
      <c r="Q19" s="393">
        <v>1</v>
      </c>
      <c r="R19" s="396">
        <v>2</v>
      </c>
      <c r="S19" s="396">
        <v>1</v>
      </c>
      <c r="T19" s="396">
        <v>2</v>
      </c>
      <c r="U19" s="392">
        <v>0</v>
      </c>
    </row>
    <row r="20" spans="1:21" s="77" customFormat="1" ht="21" x14ac:dyDescent="0.35">
      <c r="A20" s="269">
        <v>13</v>
      </c>
      <c r="B20" s="390">
        <v>70</v>
      </c>
      <c r="C20" s="391">
        <v>2</v>
      </c>
      <c r="D20" s="391">
        <v>2</v>
      </c>
      <c r="E20" s="392">
        <v>2</v>
      </c>
      <c r="F20" s="393">
        <v>1</v>
      </c>
      <c r="G20" s="391">
        <v>1</v>
      </c>
      <c r="H20" s="391">
        <v>1</v>
      </c>
      <c r="I20" s="391">
        <v>2</v>
      </c>
      <c r="J20" s="391">
        <v>2</v>
      </c>
      <c r="K20" s="391">
        <v>1</v>
      </c>
      <c r="L20" s="391">
        <v>2</v>
      </c>
      <c r="M20" s="391">
        <v>1</v>
      </c>
      <c r="N20" s="391">
        <v>1</v>
      </c>
      <c r="O20" s="394">
        <v>1</v>
      </c>
      <c r="P20" s="395">
        <v>2</v>
      </c>
      <c r="Q20" s="393">
        <v>2</v>
      </c>
      <c r="R20" s="396"/>
      <c r="S20" s="396"/>
      <c r="T20" s="396"/>
      <c r="U20" s="392"/>
    </row>
    <row r="21" spans="1:21" s="77" customFormat="1" ht="21" x14ac:dyDescent="0.35">
      <c r="A21" s="269">
        <v>14</v>
      </c>
      <c r="B21" s="390">
        <v>70</v>
      </c>
      <c r="C21" s="391">
        <v>1</v>
      </c>
      <c r="D21" s="391">
        <v>3</v>
      </c>
      <c r="E21" s="392">
        <v>3</v>
      </c>
      <c r="F21" s="393">
        <v>1</v>
      </c>
      <c r="G21" s="391">
        <v>1</v>
      </c>
      <c r="H21" s="391">
        <v>1</v>
      </c>
      <c r="I21" s="391">
        <v>2</v>
      </c>
      <c r="J21" s="391">
        <v>2</v>
      </c>
      <c r="K21" s="391">
        <v>1</v>
      </c>
      <c r="L21" s="391">
        <v>2</v>
      </c>
      <c r="M21" s="391">
        <v>1</v>
      </c>
      <c r="N21" s="391">
        <v>1</v>
      </c>
      <c r="O21" s="394">
        <v>2</v>
      </c>
      <c r="P21" s="395">
        <v>1</v>
      </c>
      <c r="Q21" s="393">
        <v>1</v>
      </c>
      <c r="R21" s="396">
        <v>2</v>
      </c>
      <c r="S21" s="396">
        <v>2</v>
      </c>
      <c r="T21" s="396">
        <v>1</v>
      </c>
      <c r="U21" s="392">
        <v>0</v>
      </c>
    </row>
    <row r="22" spans="1:21" s="77" customFormat="1" ht="21" x14ac:dyDescent="0.35">
      <c r="A22" s="269">
        <v>15</v>
      </c>
      <c r="B22" s="390">
        <v>70</v>
      </c>
      <c r="C22" s="391">
        <v>2</v>
      </c>
      <c r="D22" s="391">
        <v>2</v>
      </c>
      <c r="E22" s="392">
        <v>2</v>
      </c>
      <c r="F22" s="393">
        <v>2</v>
      </c>
      <c r="G22" s="391">
        <v>1</v>
      </c>
      <c r="H22" s="391">
        <v>1</v>
      </c>
      <c r="I22" s="391">
        <v>2</v>
      </c>
      <c r="J22" s="391">
        <v>1</v>
      </c>
      <c r="K22" s="391">
        <v>1</v>
      </c>
      <c r="L22" s="391">
        <v>2</v>
      </c>
      <c r="M22" s="391">
        <v>1</v>
      </c>
      <c r="N22" s="391">
        <v>2</v>
      </c>
      <c r="O22" s="394">
        <v>1</v>
      </c>
      <c r="P22" s="395">
        <v>1</v>
      </c>
      <c r="Q22" s="393">
        <v>1</v>
      </c>
      <c r="R22" s="396">
        <v>2</v>
      </c>
      <c r="S22" s="396">
        <v>1</v>
      </c>
      <c r="T22" s="396">
        <v>2</v>
      </c>
      <c r="U22" s="392">
        <v>0</v>
      </c>
    </row>
    <row r="23" spans="1:21" s="77" customFormat="1" ht="21" x14ac:dyDescent="0.35">
      <c r="A23" s="269">
        <v>16</v>
      </c>
      <c r="B23" s="390">
        <v>70</v>
      </c>
      <c r="C23" s="391">
        <v>2</v>
      </c>
      <c r="D23" s="391">
        <v>1</v>
      </c>
      <c r="E23" s="392">
        <v>3</v>
      </c>
      <c r="F23" s="393">
        <v>2</v>
      </c>
      <c r="G23" s="391">
        <v>1</v>
      </c>
      <c r="H23" s="391">
        <v>1</v>
      </c>
      <c r="I23" s="391">
        <v>2</v>
      </c>
      <c r="J23" s="391">
        <v>1</v>
      </c>
      <c r="K23" s="391">
        <v>1</v>
      </c>
      <c r="L23" s="391">
        <v>2</v>
      </c>
      <c r="M23" s="391">
        <v>1</v>
      </c>
      <c r="N23" s="391">
        <v>2</v>
      </c>
      <c r="O23" s="394">
        <v>1</v>
      </c>
      <c r="P23" s="395">
        <v>2</v>
      </c>
      <c r="Q23" s="393">
        <v>2</v>
      </c>
      <c r="R23" s="396"/>
      <c r="S23" s="396"/>
      <c r="T23" s="396"/>
      <c r="U23" s="392"/>
    </row>
    <row r="24" spans="1:21" s="77" customFormat="1" ht="21" x14ac:dyDescent="0.35">
      <c r="A24" s="269">
        <v>17</v>
      </c>
      <c r="B24" s="390">
        <v>70</v>
      </c>
      <c r="C24" s="391">
        <v>2</v>
      </c>
      <c r="D24" s="391">
        <v>2</v>
      </c>
      <c r="E24" s="392">
        <v>2</v>
      </c>
      <c r="F24" s="393">
        <v>1</v>
      </c>
      <c r="G24" s="391">
        <v>1</v>
      </c>
      <c r="H24" s="391">
        <v>1</v>
      </c>
      <c r="I24" s="391">
        <v>2</v>
      </c>
      <c r="J24" s="391">
        <v>1</v>
      </c>
      <c r="K24" s="391">
        <v>1</v>
      </c>
      <c r="L24" s="391">
        <v>2</v>
      </c>
      <c r="M24" s="391">
        <v>1</v>
      </c>
      <c r="N24" s="391">
        <v>1</v>
      </c>
      <c r="O24" s="394">
        <v>1</v>
      </c>
      <c r="P24" s="395">
        <v>1</v>
      </c>
      <c r="Q24" s="393">
        <v>1</v>
      </c>
      <c r="R24" s="396">
        <v>1</v>
      </c>
      <c r="S24" s="396">
        <v>1</v>
      </c>
      <c r="T24" s="396">
        <v>2</v>
      </c>
      <c r="U24" s="392">
        <v>0</v>
      </c>
    </row>
    <row r="25" spans="1:21" s="77" customFormat="1" ht="21" x14ac:dyDescent="0.35">
      <c r="A25" s="269">
        <v>18</v>
      </c>
      <c r="B25" s="390">
        <v>70</v>
      </c>
      <c r="C25" s="391">
        <v>2</v>
      </c>
      <c r="D25" s="391">
        <v>3</v>
      </c>
      <c r="E25" s="392">
        <v>2</v>
      </c>
      <c r="F25" s="393">
        <v>2</v>
      </c>
      <c r="G25" s="391">
        <v>1</v>
      </c>
      <c r="H25" s="391">
        <v>1</v>
      </c>
      <c r="I25" s="391">
        <v>2</v>
      </c>
      <c r="J25" s="391">
        <v>2</v>
      </c>
      <c r="K25" s="391">
        <v>1</v>
      </c>
      <c r="L25" s="391">
        <v>2</v>
      </c>
      <c r="M25" s="391">
        <v>1</v>
      </c>
      <c r="N25" s="391">
        <v>1</v>
      </c>
      <c r="O25" s="394">
        <v>1</v>
      </c>
      <c r="P25" s="395">
        <v>1</v>
      </c>
      <c r="Q25" s="393">
        <v>1</v>
      </c>
      <c r="R25" s="396">
        <v>1</v>
      </c>
      <c r="S25" s="396">
        <v>1</v>
      </c>
      <c r="T25" s="396">
        <v>1</v>
      </c>
      <c r="U25" s="392">
        <v>0</v>
      </c>
    </row>
    <row r="26" spans="1:21" s="77" customFormat="1" ht="21" x14ac:dyDescent="0.35">
      <c r="A26" s="269">
        <v>19</v>
      </c>
      <c r="B26" s="390">
        <v>70</v>
      </c>
      <c r="C26" s="391">
        <v>2</v>
      </c>
      <c r="D26" s="391">
        <v>2</v>
      </c>
      <c r="E26" s="392">
        <v>3</v>
      </c>
      <c r="F26" s="393">
        <v>1</v>
      </c>
      <c r="G26" s="391">
        <v>1</v>
      </c>
      <c r="H26" s="391">
        <v>1</v>
      </c>
      <c r="I26" s="391">
        <v>2</v>
      </c>
      <c r="J26" s="391">
        <v>1</v>
      </c>
      <c r="K26" s="391">
        <v>1</v>
      </c>
      <c r="L26" s="391">
        <v>2</v>
      </c>
      <c r="M26" s="391">
        <v>1</v>
      </c>
      <c r="N26" s="391">
        <v>2</v>
      </c>
      <c r="O26" s="394">
        <v>1</v>
      </c>
      <c r="P26" s="395">
        <v>1</v>
      </c>
      <c r="Q26" s="393">
        <v>1</v>
      </c>
      <c r="R26" s="396">
        <v>1</v>
      </c>
      <c r="S26" s="396">
        <v>1</v>
      </c>
      <c r="T26" s="396">
        <v>1</v>
      </c>
      <c r="U26" s="392">
        <v>0</v>
      </c>
    </row>
    <row r="27" spans="1:21" s="77" customFormat="1" ht="21" x14ac:dyDescent="0.35">
      <c r="A27" s="269">
        <v>20</v>
      </c>
      <c r="B27" s="390">
        <v>70</v>
      </c>
      <c r="C27" s="391">
        <v>2</v>
      </c>
      <c r="D27" s="391">
        <v>2</v>
      </c>
      <c r="E27" s="392">
        <v>2</v>
      </c>
      <c r="F27" s="393">
        <v>2</v>
      </c>
      <c r="G27" s="391">
        <v>1</v>
      </c>
      <c r="H27" s="391">
        <v>1</v>
      </c>
      <c r="I27" s="391">
        <v>2</v>
      </c>
      <c r="J27" s="391">
        <v>1</v>
      </c>
      <c r="K27" s="391">
        <v>1</v>
      </c>
      <c r="L27" s="391">
        <v>2</v>
      </c>
      <c r="M27" s="391">
        <v>1</v>
      </c>
      <c r="N27" s="391">
        <v>1</v>
      </c>
      <c r="O27" s="394">
        <v>1</v>
      </c>
      <c r="P27" s="395">
        <v>1</v>
      </c>
      <c r="Q27" s="393">
        <v>1</v>
      </c>
      <c r="R27" s="396">
        <v>2</v>
      </c>
      <c r="S27" s="396">
        <v>2</v>
      </c>
      <c r="T27" s="396">
        <v>2</v>
      </c>
      <c r="U27" s="392">
        <v>0</v>
      </c>
    </row>
    <row r="28" spans="1:21" s="77" customFormat="1" ht="21" x14ac:dyDescent="0.35">
      <c r="A28" s="269">
        <v>21</v>
      </c>
      <c r="B28" s="390">
        <v>70</v>
      </c>
      <c r="C28" s="391">
        <v>1</v>
      </c>
      <c r="D28" s="391">
        <v>3</v>
      </c>
      <c r="E28" s="392">
        <v>2</v>
      </c>
      <c r="F28" s="393">
        <v>1</v>
      </c>
      <c r="G28" s="391">
        <v>1</v>
      </c>
      <c r="H28" s="391">
        <v>1</v>
      </c>
      <c r="I28" s="391">
        <v>2</v>
      </c>
      <c r="J28" s="391">
        <v>1</v>
      </c>
      <c r="K28" s="391">
        <v>1</v>
      </c>
      <c r="L28" s="391">
        <v>2</v>
      </c>
      <c r="M28" s="391">
        <v>1</v>
      </c>
      <c r="N28" s="391">
        <v>1</v>
      </c>
      <c r="O28" s="394">
        <v>2</v>
      </c>
      <c r="P28" s="395">
        <v>1</v>
      </c>
      <c r="Q28" s="393">
        <v>1</v>
      </c>
      <c r="R28" s="396">
        <v>2</v>
      </c>
      <c r="S28" s="396">
        <v>2</v>
      </c>
      <c r="T28" s="396">
        <v>1</v>
      </c>
      <c r="U28" s="392">
        <v>0</v>
      </c>
    </row>
    <row r="29" spans="1:21" s="77" customFormat="1" ht="21" x14ac:dyDescent="0.35">
      <c r="A29" s="269">
        <v>22</v>
      </c>
      <c r="B29" s="390">
        <v>70</v>
      </c>
      <c r="C29" s="391">
        <v>1</v>
      </c>
      <c r="D29" s="391">
        <v>3</v>
      </c>
      <c r="E29" s="392">
        <v>3</v>
      </c>
      <c r="F29" s="393">
        <v>2</v>
      </c>
      <c r="G29" s="391">
        <v>1</v>
      </c>
      <c r="H29" s="391">
        <v>1</v>
      </c>
      <c r="I29" s="391">
        <v>2</v>
      </c>
      <c r="J29" s="391">
        <v>1</v>
      </c>
      <c r="K29" s="391">
        <v>1</v>
      </c>
      <c r="L29" s="391">
        <v>2</v>
      </c>
      <c r="M29" s="391">
        <v>1</v>
      </c>
      <c r="N29" s="391">
        <v>1</v>
      </c>
      <c r="O29" s="394">
        <v>1</v>
      </c>
      <c r="P29" s="395">
        <v>1</v>
      </c>
      <c r="Q29" s="393">
        <v>1</v>
      </c>
      <c r="R29" s="396">
        <v>2</v>
      </c>
      <c r="S29" s="396">
        <v>2</v>
      </c>
      <c r="T29" s="396">
        <v>1</v>
      </c>
      <c r="U29" s="392">
        <v>0</v>
      </c>
    </row>
    <row r="30" spans="1:21" s="77" customFormat="1" ht="21" x14ac:dyDescent="0.35">
      <c r="A30" s="269">
        <v>23</v>
      </c>
      <c r="B30" s="390">
        <v>70</v>
      </c>
      <c r="C30" s="391">
        <v>1</v>
      </c>
      <c r="D30" s="391">
        <v>3</v>
      </c>
      <c r="E30" s="392">
        <v>4</v>
      </c>
      <c r="F30" s="393">
        <v>1</v>
      </c>
      <c r="G30" s="391">
        <v>1</v>
      </c>
      <c r="H30" s="391">
        <v>1</v>
      </c>
      <c r="I30" s="391">
        <v>2</v>
      </c>
      <c r="J30" s="391">
        <v>1</v>
      </c>
      <c r="K30" s="391">
        <v>1</v>
      </c>
      <c r="L30" s="391">
        <v>2</v>
      </c>
      <c r="M30" s="391">
        <v>1</v>
      </c>
      <c r="N30" s="391">
        <v>1</v>
      </c>
      <c r="O30" s="394">
        <v>1</v>
      </c>
      <c r="P30" s="395">
        <v>1</v>
      </c>
      <c r="Q30" s="393">
        <v>1</v>
      </c>
      <c r="R30" s="396">
        <v>2</v>
      </c>
      <c r="S30" s="396">
        <v>1</v>
      </c>
      <c r="T30" s="396">
        <v>2</v>
      </c>
      <c r="U30" s="392">
        <v>0</v>
      </c>
    </row>
    <row r="31" spans="1:21" s="77" customFormat="1" ht="21" x14ac:dyDescent="0.35">
      <c r="A31" s="269">
        <v>24</v>
      </c>
      <c r="B31" s="390">
        <v>70</v>
      </c>
      <c r="C31" s="391">
        <v>2</v>
      </c>
      <c r="D31" s="391">
        <v>3</v>
      </c>
      <c r="E31" s="392">
        <v>3</v>
      </c>
      <c r="F31" s="393">
        <v>1</v>
      </c>
      <c r="G31" s="391">
        <v>1</v>
      </c>
      <c r="H31" s="391">
        <v>1</v>
      </c>
      <c r="I31" s="391">
        <v>2</v>
      </c>
      <c r="J31" s="391">
        <v>1</v>
      </c>
      <c r="K31" s="391">
        <v>1</v>
      </c>
      <c r="L31" s="391">
        <v>2</v>
      </c>
      <c r="M31" s="391">
        <v>1</v>
      </c>
      <c r="N31" s="391">
        <v>2</v>
      </c>
      <c r="O31" s="394">
        <v>1</v>
      </c>
      <c r="P31" s="395">
        <v>1</v>
      </c>
      <c r="Q31" s="393">
        <v>1</v>
      </c>
      <c r="R31" s="396">
        <v>2</v>
      </c>
      <c r="S31" s="396">
        <v>1</v>
      </c>
      <c r="T31" s="396">
        <v>1</v>
      </c>
      <c r="U31" s="392">
        <v>0</v>
      </c>
    </row>
    <row r="32" spans="1:21" s="77" customFormat="1" ht="21" x14ac:dyDescent="0.35">
      <c r="A32" s="269">
        <v>25</v>
      </c>
      <c r="B32" s="390">
        <v>70</v>
      </c>
      <c r="C32" s="391">
        <v>2</v>
      </c>
      <c r="D32" s="391">
        <v>3</v>
      </c>
      <c r="E32" s="392">
        <v>2</v>
      </c>
      <c r="F32" s="393">
        <v>2</v>
      </c>
      <c r="G32" s="391">
        <v>1</v>
      </c>
      <c r="H32" s="391">
        <v>1</v>
      </c>
      <c r="I32" s="391">
        <v>2</v>
      </c>
      <c r="J32" s="391">
        <v>1</v>
      </c>
      <c r="K32" s="391">
        <v>1</v>
      </c>
      <c r="L32" s="391">
        <v>2</v>
      </c>
      <c r="M32" s="391">
        <v>1</v>
      </c>
      <c r="N32" s="391">
        <v>1</v>
      </c>
      <c r="O32" s="394">
        <v>1</v>
      </c>
      <c r="P32" s="395">
        <v>1</v>
      </c>
      <c r="Q32" s="393">
        <v>1</v>
      </c>
      <c r="R32" s="396">
        <v>1</v>
      </c>
      <c r="S32" s="396">
        <v>2</v>
      </c>
      <c r="T32" s="396">
        <v>1</v>
      </c>
      <c r="U32" s="392">
        <v>0</v>
      </c>
    </row>
    <row r="33" spans="1:21" s="77" customFormat="1" ht="21" x14ac:dyDescent="0.35">
      <c r="A33" s="269">
        <v>26</v>
      </c>
      <c r="B33" s="390">
        <v>70</v>
      </c>
      <c r="C33" s="391">
        <v>2</v>
      </c>
      <c r="D33" s="391">
        <v>3</v>
      </c>
      <c r="E33" s="392">
        <v>2</v>
      </c>
      <c r="F33" s="393">
        <v>2</v>
      </c>
      <c r="G33" s="391">
        <v>1</v>
      </c>
      <c r="H33" s="391">
        <v>1</v>
      </c>
      <c r="I33" s="391">
        <v>2</v>
      </c>
      <c r="J33" s="391">
        <v>2</v>
      </c>
      <c r="K33" s="391">
        <v>2</v>
      </c>
      <c r="L33" s="391">
        <v>2</v>
      </c>
      <c r="M33" s="391">
        <v>1</v>
      </c>
      <c r="N33" s="391">
        <v>1</v>
      </c>
      <c r="O33" s="394">
        <v>1</v>
      </c>
      <c r="P33" s="395">
        <v>1</v>
      </c>
      <c r="Q33" s="393">
        <v>1</v>
      </c>
      <c r="R33" s="396">
        <v>1</v>
      </c>
      <c r="S33" s="396">
        <v>2</v>
      </c>
      <c r="T33" s="396">
        <v>1</v>
      </c>
      <c r="U33" s="392">
        <v>0</v>
      </c>
    </row>
    <row r="34" spans="1:21" s="77" customFormat="1" ht="21" x14ac:dyDescent="0.35">
      <c r="A34" s="269">
        <v>27</v>
      </c>
      <c r="B34" s="390">
        <v>70</v>
      </c>
      <c r="C34" s="391">
        <v>1</v>
      </c>
      <c r="D34" s="391">
        <v>2</v>
      </c>
      <c r="E34" s="392">
        <v>3</v>
      </c>
      <c r="F34" s="393">
        <v>1</v>
      </c>
      <c r="G34" s="391">
        <v>1</v>
      </c>
      <c r="H34" s="391">
        <v>1</v>
      </c>
      <c r="I34" s="391">
        <v>2</v>
      </c>
      <c r="J34" s="391">
        <v>1</v>
      </c>
      <c r="K34" s="391">
        <v>2</v>
      </c>
      <c r="L34" s="391">
        <v>2</v>
      </c>
      <c r="M34" s="391">
        <v>1</v>
      </c>
      <c r="N34" s="391">
        <v>2</v>
      </c>
      <c r="O34" s="394">
        <v>2</v>
      </c>
      <c r="P34" s="395">
        <v>2</v>
      </c>
      <c r="Q34" s="393">
        <v>2</v>
      </c>
      <c r="R34" s="396"/>
      <c r="S34" s="396"/>
      <c r="T34" s="396"/>
      <c r="U34" s="392"/>
    </row>
    <row r="35" spans="1:21" s="77" customFormat="1" ht="21" x14ac:dyDescent="0.35">
      <c r="A35" s="269">
        <v>28</v>
      </c>
      <c r="B35" s="390">
        <v>70</v>
      </c>
      <c r="C35" s="391">
        <v>2</v>
      </c>
      <c r="D35" s="391">
        <v>3</v>
      </c>
      <c r="E35" s="392">
        <v>3</v>
      </c>
      <c r="F35" s="393">
        <v>1</v>
      </c>
      <c r="G35" s="391">
        <v>1</v>
      </c>
      <c r="H35" s="391">
        <v>1</v>
      </c>
      <c r="I35" s="391">
        <v>2</v>
      </c>
      <c r="J35" s="391">
        <v>1</v>
      </c>
      <c r="K35" s="391">
        <v>2</v>
      </c>
      <c r="L35" s="391">
        <v>2</v>
      </c>
      <c r="M35" s="391">
        <v>1</v>
      </c>
      <c r="N35" s="391">
        <v>1</v>
      </c>
      <c r="O35" s="394">
        <v>1</v>
      </c>
      <c r="P35" s="395">
        <v>1</v>
      </c>
      <c r="Q35" s="393">
        <v>1</v>
      </c>
      <c r="R35" s="396">
        <v>2</v>
      </c>
      <c r="S35" s="396">
        <v>2</v>
      </c>
      <c r="T35" s="396">
        <v>1</v>
      </c>
      <c r="U35" s="392">
        <v>0</v>
      </c>
    </row>
    <row r="36" spans="1:21" s="77" customFormat="1" ht="21" x14ac:dyDescent="0.35">
      <c r="A36" s="269">
        <v>29</v>
      </c>
      <c r="B36" s="390">
        <v>70</v>
      </c>
      <c r="C36" s="391">
        <v>2</v>
      </c>
      <c r="D36" s="391">
        <v>3</v>
      </c>
      <c r="E36" s="392">
        <v>2</v>
      </c>
      <c r="F36" s="393">
        <v>2</v>
      </c>
      <c r="G36" s="391">
        <v>1</v>
      </c>
      <c r="H36" s="391">
        <v>1</v>
      </c>
      <c r="I36" s="391">
        <v>2</v>
      </c>
      <c r="J36" s="391">
        <v>1</v>
      </c>
      <c r="K36" s="391">
        <v>1</v>
      </c>
      <c r="L36" s="391">
        <v>2</v>
      </c>
      <c r="M36" s="391">
        <v>1</v>
      </c>
      <c r="N36" s="391">
        <v>1</v>
      </c>
      <c r="O36" s="394">
        <v>1</v>
      </c>
      <c r="P36" s="395">
        <v>1</v>
      </c>
      <c r="Q36" s="393">
        <v>1</v>
      </c>
      <c r="R36" s="396">
        <v>2</v>
      </c>
      <c r="S36" s="396">
        <v>1</v>
      </c>
      <c r="T36" s="396">
        <v>2</v>
      </c>
      <c r="U36" s="392">
        <v>0</v>
      </c>
    </row>
    <row r="37" spans="1:21" s="77" customFormat="1" ht="21" x14ac:dyDescent="0.35">
      <c r="A37" s="269">
        <v>30</v>
      </c>
      <c r="B37" s="390">
        <v>70</v>
      </c>
      <c r="C37" s="391">
        <v>2</v>
      </c>
      <c r="D37" s="391">
        <v>3</v>
      </c>
      <c r="E37" s="392">
        <v>3</v>
      </c>
      <c r="F37" s="393">
        <v>1</v>
      </c>
      <c r="G37" s="391">
        <v>1</v>
      </c>
      <c r="H37" s="391">
        <v>1</v>
      </c>
      <c r="I37" s="391">
        <v>2</v>
      </c>
      <c r="J37" s="391">
        <v>2</v>
      </c>
      <c r="K37" s="391">
        <v>2</v>
      </c>
      <c r="L37" s="391">
        <v>2</v>
      </c>
      <c r="M37" s="391">
        <v>1</v>
      </c>
      <c r="N37" s="391">
        <v>2</v>
      </c>
      <c r="O37" s="394">
        <v>1</v>
      </c>
      <c r="P37" s="395">
        <v>1</v>
      </c>
      <c r="Q37" s="393">
        <v>1</v>
      </c>
      <c r="R37" s="396">
        <v>1</v>
      </c>
      <c r="S37" s="396">
        <v>2</v>
      </c>
      <c r="T37" s="396">
        <v>1</v>
      </c>
      <c r="U37" s="392">
        <v>0</v>
      </c>
    </row>
    <row r="38" spans="1:21" s="77" customFormat="1" ht="21" x14ac:dyDescent="0.35">
      <c r="A38" s="269">
        <v>31</v>
      </c>
      <c r="B38" s="390">
        <v>70</v>
      </c>
      <c r="C38" s="391">
        <v>1</v>
      </c>
      <c r="D38" s="391">
        <v>3</v>
      </c>
      <c r="E38" s="392">
        <v>3</v>
      </c>
      <c r="F38" s="393">
        <v>1</v>
      </c>
      <c r="G38" s="391">
        <v>1</v>
      </c>
      <c r="H38" s="391">
        <v>1</v>
      </c>
      <c r="I38" s="391">
        <v>2</v>
      </c>
      <c r="J38" s="391">
        <v>2</v>
      </c>
      <c r="K38" s="391">
        <v>1</v>
      </c>
      <c r="L38" s="391">
        <v>2</v>
      </c>
      <c r="M38" s="391">
        <v>1</v>
      </c>
      <c r="N38" s="391">
        <v>1</v>
      </c>
      <c r="O38" s="394">
        <v>1</v>
      </c>
      <c r="P38" s="395">
        <v>1</v>
      </c>
      <c r="Q38" s="393">
        <v>1</v>
      </c>
      <c r="R38" s="396">
        <v>2</v>
      </c>
      <c r="S38" s="396">
        <v>1</v>
      </c>
      <c r="T38" s="396">
        <v>1</v>
      </c>
      <c r="U38" s="392">
        <v>0</v>
      </c>
    </row>
    <row r="39" spans="1:21" s="77" customFormat="1" ht="21" x14ac:dyDescent="0.35">
      <c r="A39" s="269">
        <v>32</v>
      </c>
      <c r="B39" s="390">
        <v>70</v>
      </c>
      <c r="C39" s="391">
        <v>1</v>
      </c>
      <c r="D39" s="391">
        <v>3</v>
      </c>
      <c r="E39" s="392">
        <v>3</v>
      </c>
      <c r="F39" s="393">
        <v>2</v>
      </c>
      <c r="G39" s="391">
        <v>1</v>
      </c>
      <c r="H39" s="391">
        <v>1</v>
      </c>
      <c r="I39" s="391">
        <v>2</v>
      </c>
      <c r="J39" s="391">
        <v>1</v>
      </c>
      <c r="K39" s="391">
        <v>1</v>
      </c>
      <c r="L39" s="391">
        <v>2</v>
      </c>
      <c r="M39" s="391">
        <v>1</v>
      </c>
      <c r="N39" s="391">
        <v>1</v>
      </c>
      <c r="O39" s="394">
        <v>2</v>
      </c>
      <c r="P39" s="395">
        <v>1</v>
      </c>
      <c r="Q39" s="393">
        <v>1</v>
      </c>
      <c r="R39" s="396">
        <v>2</v>
      </c>
      <c r="S39" s="396">
        <v>1</v>
      </c>
      <c r="T39" s="396">
        <v>1</v>
      </c>
      <c r="U39" s="392">
        <v>0</v>
      </c>
    </row>
    <row r="40" spans="1:21" s="77" customFormat="1" ht="21" x14ac:dyDescent="0.35">
      <c r="A40" s="269">
        <v>33</v>
      </c>
      <c r="B40" s="390">
        <v>70</v>
      </c>
      <c r="C40" s="391">
        <v>1</v>
      </c>
      <c r="D40" s="391">
        <v>3</v>
      </c>
      <c r="E40" s="392">
        <v>3</v>
      </c>
      <c r="F40" s="393">
        <v>1</v>
      </c>
      <c r="G40" s="391">
        <v>1</v>
      </c>
      <c r="H40" s="391">
        <v>1</v>
      </c>
      <c r="I40" s="391">
        <v>2</v>
      </c>
      <c r="J40" s="391">
        <v>1</v>
      </c>
      <c r="K40" s="391">
        <v>2</v>
      </c>
      <c r="L40" s="391">
        <v>2</v>
      </c>
      <c r="M40" s="391">
        <v>1</v>
      </c>
      <c r="N40" s="391">
        <v>1</v>
      </c>
      <c r="O40" s="394">
        <v>1</v>
      </c>
      <c r="P40" s="395">
        <v>1</v>
      </c>
      <c r="Q40" s="393">
        <v>1</v>
      </c>
      <c r="R40" s="396">
        <v>2</v>
      </c>
      <c r="S40" s="396">
        <v>1</v>
      </c>
      <c r="T40" s="396">
        <v>2</v>
      </c>
      <c r="U40" s="392">
        <v>0</v>
      </c>
    </row>
    <row r="41" spans="1:21" s="77" customFormat="1" ht="21" x14ac:dyDescent="0.35">
      <c r="A41" s="269">
        <v>34</v>
      </c>
      <c r="B41" s="390">
        <v>70</v>
      </c>
      <c r="C41" s="391">
        <v>1</v>
      </c>
      <c r="D41" s="391">
        <v>2</v>
      </c>
      <c r="E41" s="392">
        <v>2</v>
      </c>
      <c r="F41" s="393">
        <v>1</v>
      </c>
      <c r="G41" s="391">
        <v>1</v>
      </c>
      <c r="H41" s="391">
        <v>1</v>
      </c>
      <c r="I41" s="391">
        <v>2</v>
      </c>
      <c r="J41" s="391">
        <v>2</v>
      </c>
      <c r="K41" s="391">
        <v>2</v>
      </c>
      <c r="L41" s="391">
        <v>2</v>
      </c>
      <c r="M41" s="391">
        <v>1</v>
      </c>
      <c r="N41" s="391">
        <v>1</v>
      </c>
      <c r="O41" s="394">
        <v>1</v>
      </c>
      <c r="P41" s="395">
        <v>1</v>
      </c>
      <c r="Q41" s="393">
        <v>1</v>
      </c>
      <c r="R41" s="396">
        <v>2</v>
      </c>
      <c r="S41" s="396">
        <v>1</v>
      </c>
      <c r="T41" s="396">
        <v>1</v>
      </c>
      <c r="U41" s="392">
        <v>0</v>
      </c>
    </row>
    <row r="42" spans="1:21" s="77" customFormat="1" ht="21" x14ac:dyDescent="0.35">
      <c r="A42" s="269">
        <v>35</v>
      </c>
      <c r="B42" s="390">
        <v>70</v>
      </c>
      <c r="C42" s="391">
        <v>2</v>
      </c>
      <c r="D42" s="391">
        <v>2</v>
      </c>
      <c r="E42" s="392">
        <v>2</v>
      </c>
      <c r="F42" s="393">
        <v>1</v>
      </c>
      <c r="G42" s="391">
        <v>1</v>
      </c>
      <c r="H42" s="391">
        <v>1</v>
      </c>
      <c r="I42" s="391">
        <v>2</v>
      </c>
      <c r="J42" s="391">
        <v>1</v>
      </c>
      <c r="K42" s="391">
        <v>1</v>
      </c>
      <c r="L42" s="391">
        <v>2</v>
      </c>
      <c r="M42" s="391">
        <v>1</v>
      </c>
      <c r="N42" s="391">
        <v>1</v>
      </c>
      <c r="O42" s="394">
        <v>1</v>
      </c>
      <c r="P42" s="395">
        <v>1</v>
      </c>
      <c r="Q42" s="393">
        <v>1</v>
      </c>
      <c r="R42" s="396">
        <v>2</v>
      </c>
      <c r="S42" s="396">
        <v>1</v>
      </c>
      <c r="T42" s="396">
        <v>1</v>
      </c>
      <c r="U42" s="392">
        <v>0</v>
      </c>
    </row>
    <row r="43" spans="1:21" s="77" customFormat="1" ht="21" x14ac:dyDescent="0.35">
      <c r="A43" s="269">
        <v>36</v>
      </c>
      <c r="B43" s="390">
        <v>70</v>
      </c>
      <c r="C43" s="391">
        <v>2</v>
      </c>
      <c r="D43" s="391">
        <v>2</v>
      </c>
      <c r="E43" s="392">
        <v>2</v>
      </c>
      <c r="F43" s="393">
        <v>1</v>
      </c>
      <c r="G43" s="391">
        <v>1</v>
      </c>
      <c r="H43" s="391">
        <v>1</v>
      </c>
      <c r="I43" s="391">
        <v>2</v>
      </c>
      <c r="J43" s="391">
        <v>2</v>
      </c>
      <c r="K43" s="391">
        <v>1</v>
      </c>
      <c r="L43" s="391">
        <v>2</v>
      </c>
      <c r="M43" s="391">
        <v>1</v>
      </c>
      <c r="N43" s="391">
        <v>1</v>
      </c>
      <c r="O43" s="394">
        <v>1</v>
      </c>
      <c r="P43" s="395">
        <v>1</v>
      </c>
      <c r="Q43" s="393">
        <v>1</v>
      </c>
      <c r="R43" s="396">
        <v>2</v>
      </c>
      <c r="S43" s="396">
        <v>1</v>
      </c>
      <c r="T43" s="396">
        <v>2</v>
      </c>
      <c r="U43" s="392">
        <v>0</v>
      </c>
    </row>
    <row r="44" spans="1:21" s="77" customFormat="1" ht="21" x14ac:dyDescent="0.35">
      <c r="A44" s="269">
        <v>37</v>
      </c>
      <c r="B44" s="390">
        <v>70</v>
      </c>
      <c r="C44" s="391">
        <v>1</v>
      </c>
      <c r="D44" s="391">
        <v>2</v>
      </c>
      <c r="E44" s="392">
        <v>2</v>
      </c>
      <c r="F44" s="393">
        <v>1</v>
      </c>
      <c r="G44" s="391">
        <v>1</v>
      </c>
      <c r="H44" s="391">
        <v>1</v>
      </c>
      <c r="I44" s="391">
        <v>2</v>
      </c>
      <c r="J44" s="391">
        <v>1</v>
      </c>
      <c r="K44" s="391">
        <v>2</v>
      </c>
      <c r="L44" s="391">
        <v>2</v>
      </c>
      <c r="M44" s="391">
        <v>1</v>
      </c>
      <c r="N44" s="391">
        <v>1</v>
      </c>
      <c r="O44" s="394">
        <v>1</v>
      </c>
      <c r="P44" s="395">
        <v>1</v>
      </c>
      <c r="Q44" s="393">
        <v>1</v>
      </c>
      <c r="R44" s="396">
        <v>2</v>
      </c>
      <c r="S44" s="396">
        <v>1</v>
      </c>
      <c r="T44" s="396">
        <v>1</v>
      </c>
      <c r="U44" s="392">
        <v>0</v>
      </c>
    </row>
    <row r="45" spans="1:21" s="77" customFormat="1" ht="21" x14ac:dyDescent="0.35">
      <c r="A45" s="269">
        <v>38</v>
      </c>
      <c r="B45" s="390">
        <v>70</v>
      </c>
      <c r="C45" s="391">
        <v>1</v>
      </c>
      <c r="D45" s="391">
        <v>3</v>
      </c>
      <c r="E45" s="392">
        <v>3</v>
      </c>
      <c r="F45" s="393">
        <v>2</v>
      </c>
      <c r="G45" s="391">
        <v>1</v>
      </c>
      <c r="H45" s="391">
        <v>1</v>
      </c>
      <c r="I45" s="391">
        <v>2</v>
      </c>
      <c r="J45" s="391">
        <v>2</v>
      </c>
      <c r="K45" s="391">
        <v>1</v>
      </c>
      <c r="L45" s="391">
        <v>2</v>
      </c>
      <c r="M45" s="391">
        <v>1</v>
      </c>
      <c r="N45" s="391">
        <v>2</v>
      </c>
      <c r="O45" s="394">
        <v>1</v>
      </c>
      <c r="P45" s="395">
        <v>1</v>
      </c>
      <c r="Q45" s="393">
        <v>1</v>
      </c>
      <c r="R45" s="396">
        <v>2</v>
      </c>
      <c r="S45" s="396">
        <v>1</v>
      </c>
      <c r="T45" s="396">
        <v>1</v>
      </c>
      <c r="U45" s="392">
        <v>0</v>
      </c>
    </row>
    <row r="46" spans="1:21" s="77" customFormat="1" ht="21" x14ac:dyDescent="0.35">
      <c r="A46" s="269">
        <v>39</v>
      </c>
      <c r="B46" s="390">
        <v>70</v>
      </c>
      <c r="C46" s="391">
        <v>1</v>
      </c>
      <c r="D46" s="391">
        <v>3</v>
      </c>
      <c r="E46" s="392">
        <v>2</v>
      </c>
      <c r="F46" s="393">
        <v>1</v>
      </c>
      <c r="G46" s="391">
        <v>1</v>
      </c>
      <c r="H46" s="391">
        <v>1</v>
      </c>
      <c r="I46" s="391">
        <v>2</v>
      </c>
      <c r="J46" s="391">
        <v>1</v>
      </c>
      <c r="K46" s="391">
        <v>2</v>
      </c>
      <c r="L46" s="391">
        <v>2</v>
      </c>
      <c r="M46" s="391">
        <v>1</v>
      </c>
      <c r="N46" s="391">
        <v>1</v>
      </c>
      <c r="O46" s="394">
        <v>2</v>
      </c>
      <c r="P46" s="395">
        <v>1</v>
      </c>
      <c r="Q46" s="393">
        <v>1</v>
      </c>
      <c r="R46" s="396">
        <v>2</v>
      </c>
      <c r="S46" s="396">
        <v>2</v>
      </c>
      <c r="T46" s="396">
        <v>1</v>
      </c>
      <c r="U46" s="392">
        <v>0</v>
      </c>
    </row>
    <row r="47" spans="1:21" s="77" customFormat="1" ht="21" x14ac:dyDescent="0.35">
      <c r="A47" s="269">
        <v>40</v>
      </c>
      <c r="B47" s="390">
        <v>70</v>
      </c>
      <c r="C47" s="391">
        <v>1</v>
      </c>
      <c r="D47" s="391">
        <v>3</v>
      </c>
      <c r="E47" s="392">
        <v>3</v>
      </c>
      <c r="F47" s="393">
        <v>1</v>
      </c>
      <c r="G47" s="391">
        <v>1</v>
      </c>
      <c r="H47" s="391">
        <v>1</v>
      </c>
      <c r="I47" s="391">
        <v>2</v>
      </c>
      <c r="J47" s="391">
        <v>1</v>
      </c>
      <c r="K47" s="391">
        <v>1</v>
      </c>
      <c r="L47" s="391">
        <v>2</v>
      </c>
      <c r="M47" s="391">
        <v>1</v>
      </c>
      <c r="N47" s="391">
        <v>1</v>
      </c>
      <c r="O47" s="394">
        <v>1</v>
      </c>
      <c r="P47" s="395">
        <v>2</v>
      </c>
      <c r="Q47" s="393">
        <v>2</v>
      </c>
      <c r="R47" s="396"/>
      <c r="S47" s="396"/>
      <c r="T47" s="396"/>
      <c r="U47" s="392"/>
    </row>
    <row r="48" spans="1:21" s="77" customFormat="1" ht="21" x14ac:dyDescent="0.35">
      <c r="A48" s="269">
        <v>41</v>
      </c>
      <c r="B48" s="390">
        <v>70</v>
      </c>
      <c r="C48" s="391">
        <v>2</v>
      </c>
      <c r="D48" s="391">
        <v>2</v>
      </c>
      <c r="E48" s="392">
        <v>2</v>
      </c>
      <c r="F48" s="393">
        <v>2</v>
      </c>
      <c r="G48" s="391">
        <v>1</v>
      </c>
      <c r="H48" s="391">
        <v>1</v>
      </c>
      <c r="I48" s="391">
        <v>2</v>
      </c>
      <c r="J48" s="391">
        <v>2</v>
      </c>
      <c r="K48" s="391">
        <v>2</v>
      </c>
      <c r="L48" s="391">
        <v>2</v>
      </c>
      <c r="M48" s="391">
        <v>1</v>
      </c>
      <c r="N48" s="391">
        <v>1</v>
      </c>
      <c r="O48" s="394">
        <v>1</v>
      </c>
      <c r="P48" s="395">
        <v>1</v>
      </c>
      <c r="Q48" s="393">
        <v>1</v>
      </c>
      <c r="R48" s="396">
        <v>2</v>
      </c>
      <c r="S48" s="396">
        <v>1</v>
      </c>
      <c r="T48" s="396">
        <v>1</v>
      </c>
      <c r="U48" s="392">
        <v>0</v>
      </c>
    </row>
    <row r="49" spans="1:21" s="77" customFormat="1" ht="21" x14ac:dyDescent="0.35">
      <c r="A49" s="269">
        <v>42</v>
      </c>
      <c r="B49" s="390">
        <v>70</v>
      </c>
      <c r="C49" s="391">
        <v>2</v>
      </c>
      <c r="D49" s="391">
        <v>2</v>
      </c>
      <c r="E49" s="392">
        <v>2</v>
      </c>
      <c r="F49" s="393">
        <v>1</v>
      </c>
      <c r="G49" s="391">
        <v>1</v>
      </c>
      <c r="H49" s="391">
        <v>1</v>
      </c>
      <c r="I49" s="391">
        <v>2</v>
      </c>
      <c r="J49" s="391">
        <v>1</v>
      </c>
      <c r="K49" s="391">
        <v>1</v>
      </c>
      <c r="L49" s="391">
        <v>2</v>
      </c>
      <c r="M49" s="391">
        <v>1</v>
      </c>
      <c r="N49" s="391">
        <v>2</v>
      </c>
      <c r="O49" s="394">
        <v>1</v>
      </c>
      <c r="P49" s="395">
        <v>1</v>
      </c>
      <c r="Q49" s="393">
        <v>1</v>
      </c>
      <c r="R49" s="396">
        <v>2</v>
      </c>
      <c r="S49" s="396">
        <v>1</v>
      </c>
      <c r="T49" s="396">
        <v>1</v>
      </c>
      <c r="U49" s="392">
        <v>0</v>
      </c>
    </row>
    <row r="50" spans="1:21" s="77" customFormat="1" ht="21" x14ac:dyDescent="0.35">
      <c r="A50" s="269">
        <v>43</v>
      </c>
      <c r="B50" s="390">
        <v>70</v>
      </c>
      <c r="C50" s="391">
        <v>2</v>
      </c>
      <c r="D50" s="391">
        <v>2</v>
      </c>
      <c r="E50" s="392">
        <v>2</v>
      </c>
      <c r="F50" s="393">
        <v>1</v>
      </c>
      <c r="G50" s="391">
        <v>1</v>
      </c>
      <c r="H50" s="391">
        <v>1</v>
      </c>
      <c r="I50" s="391">
        <v>2</v>
      </c>
      <c r="J50" s="391">
        <v>2</v>
      </c>
      <c r="K50" s="391">
        <v>2</v>
      </c>
      <c r="L50" s="391">
        <v>2</v>
      </c>
      <c r="M50" s="391">
        <v>1</v>
      </c>
      <c r="N50" s="391">
        <v>1</v>
      </c>
      <c r="O50" s="394">
        <v>2</v>
      </c>
      <c r="P50" s="395">
        <v>1</v>
      </c>
      <c r="Q50" s="393">
        <v>1</v>
      </c>
      <c r="R50" s="396">
        <v>2</v>
      </c>
      <c r="S50" s="396">
        <v>1</v>
      </c>
      <c r="T50" s="396">
        <v>1</v>
      </c>
      <c r="U50" s="392">
        <v>0</v>
      </c>
    </row>
    <row r="51" spans="1:21" s="77" customFormat="1" ht="21" x14ac:dyDescent="0.35">
      <c r="A51" s="269">
        <v>44</v>
      </c>
      <c r="B51" s="390">
        <v>70</v>
      </c>
      <c r="C51" s="391">
        <v>2</v>
      </c>
      <c r="D51" s="391">
        <v>3</v>
      </c>
      <c r="E51" s="392">
        <v>3</v>
      </c>
      <c r="F51" s="393">
        <v>1</v>
      </c>
      <c r="G51" s="391">
        <v>1</v>
      </c>
      <c r="H51" s="391">
        <v>1</v>
      </c>
      <c r="I51" s="391">
        <v>2</v>
      </c>
      <c r="J51" s="391">
        <v>1</v>
      </c>
      <c r="K51" s="391">
        <v>1</v>
      </c>
      <c r="L51" s="391">
        <v>2</v>
      </c>
      <c r="M51" s="391">
        <v>1</v>
      </c>
      <c r="N51" s="391">
        <v>1</v>
      </c>
      <c r="O51" s="394">
        <v>1</v>
      </c>
      <c r="P51" s="395">
        <v>1</v>
      </c>
      <c r="Q51" s="393">
        <v>1</v>
      </c>
      <c r="R51" s="396">
        <v>2</v>
      </c>
      <c r="S51" s="396">
        <v>1</v>
      </c>
      <c r="T51" s="396">
        <v>1</v>
      </c>
      <c r="U51" s="392">
        <v>0</v>
      </c>
    </row>
    <row r="52" spans="1:21" s="77" customFormat="1" ht="21" x14ac:dyDescent="0.35">
      <c r="A52" s="269">
        <v>45</v>
      </c>
      <c r="B52" s="390">
        <v>70</v>
      </c>
      <c r="C52" s="391">
        <v>2</v>
      </c>
      <c r="D52" s="391">
        <v>3</v>
      </c>
      <c r="E52" s="392">
        <v>3</v>
      </c>
      <c r="F52" s="393">
        <v>1</v>
      </c>
      <c r="G52" s="391">
        <v>1</v>
      </c>
      <c r="H52" s="391">
        <v>1</v>
      </c>
      <c r="I52" s="391">
        <v>2</v>
      </c>
      <c r="J52" s="391">
        <v>1</v>
      </c>
      <c r="K52" s="391">
        <v>1</v>
      </c>
      <c r="L52" s="391">
        <v>2</v>
      </c>
      <c r="M52" s="391">
        <v>1</v>
      </c>
      <c r="N52" s="391">
        <v>1</v>
      </c>
      <c r="O52" s="394">
        <v>1</v>
      </c>
      <c r="P52" s="395">
        <v>1</v>
      </c>
      <c r="Q52" s="393">
        <v>1</v>
      </c>
      <c r="R52" s="396">
        <v>2</v>
      </c>
      <c r="S52" s="396">
        <v>1</v>
      </c>
      <c r="T52" s="396">
        <v>1</v>
      </c>
      <c r="U52" s="392">
        <v>0</v>
      </c>
    </row>
    <row r="53" spans="1:21" s="77" customFormat="1" ht="21" x14ac:dyDescent="0.35">
      <c r="A53" s="269">
        <v>46</v>
      </c>
      <c r="B53" s="390">
        <v>70</v>
      </c>
      <c r="C53" s="391">
        <v>2</v>
      </c>
      <c r="D53" s="391">
        <v>3</v>
      </c>
      <c r="E53" s="392">
        <v>3</v>
      </c>
      <c r="F53" s="393">
        <v>1</v>
      </c>
      <c r="G53" s="391">
        <v>1</v>
      </c>
      <c r="H53" s="391">
        <v>1</v>
      </c>
      <c r="I53" s="391">
        <v>2</v>
      </c>
      <c r="J53" s="391">
        <v>2</v>
      </c>
      <c r="K53" s="391">
        <v>1</v>
      </c>
      <c r="L53" s="391">
        <v>2</v>
      </c>
      <c r="M53" s="391">
        <v>1</v>
      </c>
      <c r="N53" s="391">
        <v>1</v>
      </c>
      <c r="O53" s="394">
        <v>2</v>
      </c>
      <c r="P53" s="395">
        <v>1</v>
      </c>
      <c r="Q53" s="393">
        <v>1</v>
      </c>
      <c r="R53" s="396">
        <v>2</v>
      </c>
      <c r="S53" s="396">
        <v>1</v>
      </c>
      <c r="T53" s="396">
        <v>1</v>
      </c>
      <c r="U53" s="392">
        <v>0</v>
      </c>
    </row>
    <row r="54" spans="1:21" s="77" customFormat="1" ht="21" x14ac:dyDescent="0.35">
      <c r="A54" s="269">
        <v>47</v>
      </c>
      <c r="B54" s="390">
        <v>70</v>
      </c>
      <c r="C54" s="391">
        <v>1</v>
      </c>
      <c r="D54" s="391">
        <v>4</v>
      </c>
      <c r="E54" s="392">
        <v>2</v>
      </c>
      <c r="F54" s="393">
        <v>2</v>
      </c>
      <c r="G54" s="391">
        <v>1</v>
      </c>
      <c r="H54" s="391">
        <v>1</v>
      </c>
      <c r="I54" s="391">
        <v>2</v>
      </c>
      <c r="J54" s="391">
        <v>2</v>
      </c>
      <c r="K54" s="391">
        <v>2</v>
      </c>
      <c r="L54" s="391">
        <v>2</v>
      </c>
      <c r="M54" s="391">
        <v>1</v>
      </c>
      <c r="N54" s="391">
        <v>1</v>
      </c>
      <c r="O54" s="394">
        <v>1</v>
      </c>
      <c r="P54" s="395">
        <v>1</v>
      </c>
      <c r="Q54" s="393">
        <v>1</v>
      </c>
      <c r="R54" s="396">
        <v>2</v>
      </c>
      <c r="S54" s="396">
        <v>1</v>
      </c>
      <c r="T54" s="396">
        <v>1</v>
      </c>
      <c r="U54" s="392">
        <v>0</v>
      </c>
    </row>
    <row r="55" spans="1:21" s="77" customFormat="1" ht="21" x14ac:dyDescent="0.35">
      <c r="A55" s="269">
        <v>48</v>
      </c>
      <c r="B55" s="390">
        <v>70</v>
      </c>
      <c r="C55" s="391">
        <v>1</v>
      </c>
      <c r="D55" s="391">
        <v>4</v>
      </c>
      <c r="E55" s="392">
        <v>2</v>
      </c>
      <c r="F55" s="393">
        <v>1</v>
      </c>
      <c r="G55" s="391">
        <v>1</v>
      </c>
      <c r="H55" s="391">
        <v>1</v>
      </c>
      <c r="I55" s="391">
        <v>2</v>
      </c>
      <c r="J55" s="391">
        <v>1</v>
      </c>
      <c r="K55" s="391">
        <v>1</v>
      </c>
      <c r="L55" s="391">
        <v>2</v>
      </c>
      <c r="M55" s="391">
        <v>1</v>
      </c>
      <c r="N55" s="391">
        <v>1</v>
      </c>
      <c r="O55" s="394">
        <v>2</v>
      </c>
      <c r="P55" s="395">
        <v>1</v>
      </c>
      <c r="Q55" s="393">
        <v>1</v>
      </c>
      <c r="R55" s="396">
        <v>2</v>
      </c>
      <c r="S55" s="396">
        <v>1</v>
      </c>
      <c r="T55" s="396">
        <v>1</v>
      </c>
      <c r="U55" s="392">
        <v>0</v>
      </c>
    </row>
    <row r="56" spans="1:21" s="77" customFormat="1" ht="21" x14ac:dyDescent="0.35">
      <c r="A56" s="269">
        <v>49</v>
      </c>
      <c r="B56" s="390">
        <v>70</v>
      </c>
      <c r="C56" s="391">
        <v>1</v>
      </c>
      <c r="D56" s="391">
        <v>4</v>
      </c>
      <c r="E56" s="392">
        <v>2</v>
      </c>
      <c r="F56" s="393">
        <v>1</v>
      </c>
      <c r="G56" s="391">
        <v>1</v>
      </c>
      <c r="H56" s="391">
        <v>1</v>
      </c>
      <c r="I56" s="391">
        <v>2</v>
      </c>
      <c r="J56" s="391">
        <v>1</v>
      </c>
      <c r="K56" s="391">
        <v>1</v>
      </c>
      <c r="L56" s="391">
        <v>2</v>
      </c>
      <c r="M56" s="391">
        <v>1</v>
      </c>
      <c r="N56" s="391">
        <v>1</v>
      </c>
      <c r="O56" s="394">
        <v>1</v>
      </c>
      <c r="P56" s="395">
        <v>2</v>
      </c>
      <c r="Q56" s="393">
        <v>2</v>
      </c>
      <c r="R56" s="396"/>
      <c r="S56" s="396"/>
      <c r="T56" s="396"/>
      <c r="U56" s="392"/>
    </row>
    <row r="57" spans="1:21" s="77" customFormat="1" ht="21" x14ac:dyDescent="0.35">
      <c r="A57" s="269">
        <v>50</v>
      </c>
      <c r="B57" s="390">
        <v>70</v>
      </c>
      <c r="C57" s="391">
        <v>1</v>
      </c>
      <c r="D57" s="391">
        <v>1</v>
      </c>
      <c r="E57" s="392">
        <v>2</v>
      </c>
      <c r="F57" s="393">
        <v>1</v>
      </c>
      <c r="G57" s="391">
        <v>1</v>
      </c>
      <c r="H57" s="391">
        <v>1</v>
      </c>
      <c r="I57" s="391">
        <v>2</v>
      </c>
      <c r="J57" s="391">
        <v>1</v>
      </c>
      <c r="K57" s="391">
        <v>1</v>
      </c>
      <c r="L57" s="391">
        <v>2</v>
      </c>
      <c r="M57" s="391">
        <v>1</v>
      </c>
      <c r="N57" s="391">
        <v>1</v>
      </c>
      <c r="O57" s="394">
        <v>1</v>
      </c>
      <c r="P57" s="395">
        <v>1</v>
      </c>
      <c r="Q57" s="393">
        <v>1</v>
      </c>
      <c r="R57" s="396">
        <v>2</v>
      </c>
      <c r="S57" s="396">
        <v>1</v>
      </c>
      <c r="T57" s="396">
        <v>1</v>
      </c>
      <c r="U57" s="392">
        <v>0</v>
      </c>
    </row>
    <row r="58" spans="1:21" s="77" customFormat="1" ht="21" x14ac:dyDescent="0.35">
      <c r="A58" s="269">
        <v>51</v>
      </c>
      <c r="B58" s="390"/>
      <c r="C58" s="391"/>
      <c r="D58" s="391"/>
      <c r="E58" s="392"/>
      <c r="F58" s="393"/>
      <c r="G58" s="391"/>
      <c r="H58" s="391"/>
      <c r="I58" s="391"/>
      <c r="J58" s="391"/>
      <c r="K58" s="391"/>
      <c r="L58" s="391"/>
      <c r="M58" s="391"/>
      <c r="N58" s="391"/>
      <c r="O58" s="394"/>
      <c r="P58" s="395"/>
      <c r="Q58" s="393"/>
      <c r="R58" s="396"/>
      <c r="S58" s="396"/>
      <c r="T58" s="396"/>
      <c r="U58" s="392"/>
    </row>
    <row r="59" spans="1:21" s="77" customFormat="1" ht="21" x14ac:dyDescent="0.35">
      <c r="A59" s="269">
        <v>52</v>
      </c>
      <c r="B59" s="390"/>
      <c r="C59" s="391"/>
      <c r="D59" s="391"/>
      <c r="E59" s="392"/>
      <c r="F59" s="393"/>
      <c r="G59" s="391"/>
      <c r="H59" s="391"/>
      <c r="I59" s="391"/>
      <c r="J59" s="391"/>
      <c r="K59" s="391"/>
      <c r="L59" s="391"/>
      <c r="M59" s="391"/>
      <c r="N59" s="391"/>
      <c r="O59" s="394"/>
      <c r="P59" s="395"/>
      <c r="Q59" s="393"/>
      <c r="R59" s="396"/>
      <c r="S59" s="396"/>
      <c r="T59" s="396"/>
      <c r="U59" s="392"/>
    </row>
    <row r="60" spans="1:21" s="77" customFormat="1" ht="21" x14ac:dyDescent="0.35">
      <c r="A60" s="269">
        <v>53</v>
      </c>
      <c r="B60" s="390"/>
      <c r="C60" s="391"/>
      <c r="D60" s="391"/>
      <c r="E60" s="392"/>
      <c r="F60" s="393"/>
      <c r="G60" s="391"/>
      <c r="H60" s="391"/>
      <c r="I60" s="391"/>
      <c r="J60" s="391"/>
      <c r="K60" s="391"/>
      <c r="L60" s="391"/>
      <c r="M60" s="391"/>
      <c r="N60" s="391"/>
      <c r="O60" s="394"/>
      <c r="P60" s="395"/>
      <c r="Q60" s="393"/>
      <c r="R60" s="396"/>
      <c r="S60" s="396"/>
      <c r="T60" s="396"/>
      <c r="U60" s="392"/>
    </row>
    <row r="61" spans="1:21" s="77" customFormat="1" ht="21" x14ac:dyDescent="0.35">
      <c r="A61" s="269">
        <v>54</v>
      </c>
      <c r="B61" s="390"/>
      <c r="C61" s="391"/>
      <c r="D61" s="391"/>
      <c r="E61" s="392"/>
      <c r="F61" s="393"/>
      <c r="G61" s="391"/>
      <c r="H61" s="391"/>
      <c r="I61" s="391"/>
      <c r="J61" s="391"/>
      <c r="K61" s="391"/>
      <c r="L61" s="391"/>
      <c r="M61" s="391"/>
      <c r="N61" s="391"/>
      <c r="O61" s="394"/>
      <c r="P61" s="395"/>
      <c r="Q61" s="393"/>
      <c r="R61" s="396"/>
      <c r="S61" s="396"/>
      <c r="T61" s="396"/>
      <c r="U61" s="392"/>
    </row>
    <row r="62" spans="1:21" s="77" customFormat="1" ht="21" x14ac:dyDescent="0.35">
      <c r="A62" s="269">
        <v>55</v>
      </c>
      <c r="B62" s="390"/>
      <c r="C62" s="391"/>
      <c r="D62" s="391"/>
      <c r="E62" s="392"/>
      <c r="F62" s="393"/>
      <c r="G62" s="391"/>
      <c r="H62" s="391"/>
      <c r="I62" s="391"/>
      <c r="J62" s="391"/>
      <c r="K62" s="391"/>
      <c r="L62" s="391"/>
      <c r="M62" s="391"/>
      <c r="N62" s="391"/>
      <c r="O62" s="394"/>
      <c r="P62" s="395"/>
      <c r="Q62" s="393"/>
      <c r="R62" s="396"/>
      <c r="S62" s="396"/>
      <c r="T62" s="396"/>
      <c r="U62" s="392"/>
    </row>
    <row r="63" spans="1:21" s="77" customFormat="1" ht="21" x14ac:dyDescent="0.35">
      <c r="A63" s="269">
        <v>56</v>
      </c>
      <c r="B63" s="390"/>
      <c r="C63" s="391"/>
      <c r="D63" s="391"/>
      <c r="E63" s="392"/>
      <c r="F63" s="393"/>
      <c r="G63" s="391"/>
      <c r="H63" s="391"/>
      <c r="I63" s="391"/>
      <c r="J63" s="391"/>
      <c r="K63" s="391"/>
      <c r="L63" s="391"/>
      <c r="M63" s="391"/>
      <c r="N63" s="391"/>
      <c r="O63" s="394"/>
      <c r="P63" s="395"/>
      <c r="Q63" s="393"/>
      <c r="R63" s="396"/>
      <c r="S63" s="396"/>
      <c r="T63" s="396"/>
      <c r="U63" s="392"/>
    </row>
    <row r="64" spans="1:21" s="77" customFormat="1" ht="21" x14ac:dyDescent="0.35">
      <c r="A64" s="269">
        <v>57</v>
      </c>
      <c r="B64" s="390"/>
      <c r="C64" s="391"/>
      <c r="D64" s="391"/>
      <c r="E64" s="392"/>
      <c r="F64" s="393"/>
      <c r="G64" s="391"/>
      <c r="H64" s="391"/>
      <c r="I64" s="391"/>
      <c r="J64" s="391"/>
      <c r="K64" s="391"/>
      <c r="L64" s="391"/>
      <c r="M64" s="391"/>
      <c r="N64" s="391"/>
      <c r="O64" s="394"/>
      <c r="P64" s="395"/>
      <c r="Q64" s="393"/>
      <c r="R64" s="396"/>
      <c r="S64" s="396"/>
      <c r="T64" s="396"/>
      <c r="U64" s="392"/>
    </row>
    <row r="65" spans="1:21" s="77" customFormat="1" ht="21" x14ac:dyDescent="0.35">
      <c r="A65" s="269">
        <v>58</v>
      </c>
      <c r="B65" s="390"/>
      <c r="C65" s="391"/>
      <c r="D65" s="391"/>
      <c r="E65" s="392"/>
      <c r="F65" s="393"/>
      <c r="G65" s="391"/>
      <c r="H65" s="391"/>
      <c r="I65" s="391"/>
      <c r="J65" s="391"/>
      <c r="K65" s="391"/>
      <c r="L65" s="391"/>
      <c r="M65" s="391"/>
      <c r="N65" s="391"/>
      <c r="O65" s="394"/>
      <c r="P65" s="395"/>
      <c r="Q65" s="393"/>
      <c r="R65" s="396"/>
      <c r="S65" s="396"/>
      <c r="T65" s="396"/>
      <c r="U65" s="392"/>
    </row>
    <row r="66" spans="1:21" s="77" customFormat="1" ht="21" x14ac:dyDescent="0.35">
      <c r="A66" s="269">
        <v>59</v>
      </c>
      <c r="B66" s="390"/>
      <c r="C66" s="391"/>
      <c r="D66" s="391"/>
      <c r="E66" s="392"/>
      <c r="F66" s="393"/>
      <c r="G66" s="391"/>
      <c r="H66" s="391"/>
      <c r="I66" s="391"/>
      <c r="J66" s="391"/>
      <c r="K66" s="391"/>
      <c r="L66" s="391"/>
      <c r="M66" s="391"/>
      <c r="N66" s="391"/>
      <c r="O66" s="394"/>
      <c r="P66" s="395"/>
      <c r="Q66" s="393"/>
      <c r="R66" s="396"/>
      <c r="S66" s="396"/>
      <c r="T66" s="396"/>
      <c r="U66" s="392"/>
    </row>
    <row r="67" spans="1:21" s="77" customFormat="1" ht="21" x14ac:dyDescent="0.35">
      <c r="A67" s="269">
        <v>60</v>
      </c>
      <c r="B67" s="390"/>
      <c r="C67" s="391"/>
      <c r="D67" s="391"/>
      <c r="E67" s="392"/>
      <c r="F67" s="393"/>
      <c r="G67" s="391"/>
      <c r="H67" s="391"/>
      <c r="I67" s="391"/>
      <c r="J67" s="391"/>
      <c r="K67" s="391"/>
      <c r="L67" s="391"/>
      <c r="M67" s="391"/>
      <c r="N67" s="391"/>
      <c r="O67" s="394"/>
      <c r="P67" s="395"/>
      <c r="Q67" s="393"/>
      <c r="R67" s="396"/>
      <c r="S67" s="396"/>
      <c r="T67" s="396"/>
      <c r="U67" s="392"/>
    </row>
    <row r="68" spans="1:21" s="77" customFormat="1" ht="21" x14ac:dyDescent="0.35">
      <c r="A68" s="269">
        <v>61</v>
      </c>
      <c r="B68" s="390"/>
      <c r="C68" s="391"/>
      <c r="D68" s="391"/>
      <c r="E68" s="392"/>
      <c r="F68" s="393"/>
      <c r="G68" s="391"/>
      <c r="H68" s="391"/>
      <c r="I68" s="391"/>
      <c r="J68" s="391"/>
      <c r="K68" s="391"/>
      <c r="L68" s="391"/>
      <c r="M68" s="391"/>
      <c r="N68" s="391"/>
      <c r="O68" s="394"/>
      <c r="P68" s="395"/>
      <c r="Q68" s="393"/>
      <c r="R68" s="396"/>
      <c r="S68" s="396"/>
      <c r="T68" s="396"/>
      <c r="U68" s="392"/>
    </row>
    <row r="69" spans="1:21" s="77" customFormat="1" ht="21" x14ac:dyDescent="0.35">
      <c r="A69" s="269">
        <v>62</v>
      </c>
      <c r="B69" s="390"/>
      <c r="C69" s="391"/>
      <c r="D69" s="391"/>
      <c r="E69" s="392"/>
      <c r="F69" s="393"/>
      <c r="G69" s="391"/>
      <c r="H69" s="391"/>
      <c r="I69" s="391"/>
      <c r="J69" s="391"/>
      <c r="K69" s="391"/>
      <c r="L69" s="391"/>
      <c r="M69" s="391"/>
      <c r="N69" s="391"/>
      <c r="O69" s="394"/>
      <c r="P69" s="395"/>
      <c r="Q69" s="393"/>
      <c r="R69" s="396"/>
      <c r="S69" s="396"/>
      <c r="T69" s="396"/>
      <c r="U69" s="392"/>
    </row>
    <row r="70" spans="1:21" s="77" customFormat="1" ht="21" x14ac:dyDescent="0.35">
      <c r="A70" s="269">
        <v>63</v>
      </c>
      <c r="B70" s="390"/>
      <c r="C70" s="391"/>
      <c r="D70" s="391"/>
      <c r="E70" s="392"/>
      <c r="F70" s="393"/>
      <c r="G70" s="391"/>
      <c r="H70" s="391"/>
      <c r="I70" s="391"/>
      <c r="J70" s="391"/>
      <c r="K70" s="391"/>
      <c r="L70" s="391"/>
      <c r="M70" s="391"/>
      <c r="N70" s="391"/>
      <c r="O70" s="394"/>
      <c r="P70" s="395"/>
      <c r="Q70" s="393"/>
      <c r="R70" s="396"/>
      <c r="S70" s="396"/>
      <c r="T70" s="396"/>
      <c r="U70" s="392"/>
    </row>
    <row r="71" spans="1:21" s="77" customFormat="1" ht="21" x14ac:dyDescent="0.35">
      <c r="A71" s="269">
        <v>64</v>
      </c>
      <c r="B71" s="390"/>
      <c r="C71" s="391"/>
      <c r="D71" s="391"/>
      <c r="E71" s="392"/>
      <c r="F71" s="393"/>
      <c r="G71" s="391"/>
      <c r="H71" s="391"/>
      <c r="I71" s="391"/>
      <c r="J71" s="391"/>
      <c r="K71" s="391"/>
      <c r="L71" s="391"/>
      <c r="M71" s="391"/>
      <c r="N71" s="391"/>
      <c r="O71" s="394"/>
      <c r="P71" s="395"/>
      <c r="Q71" s="393"/>
      <c r="R71" s="396"/>
      <c r="S71" s="396"/>
      <c r="T71" s="396"/>
      <c r="U71" s="392"/>
    </row>
    <row r="72" spans="1:21" s="77" customFormat="1" ht="21" x14ac:dyDescent="0.35">
      <c r="A72" s="269">
        <v>65</v>
      </c>
      <c r="B72" s="390"/>
      <c r="C72" s="391"/>
      <c r="D72" s="391"/>
      <c r="E72" s="392"/>
      <c r="F72" s="393"/>
      <c r="G72" s="391"/>
      <c r="H72" s="391"/>
      <c r="I72" s="391"/>
      <c r="J72" s="391"/>
      <c r="K72" s="391"/>
      <c r="L72" s="391"/>
      <c r="M72" s="391"/>
      <c r="N72" s="391"/>
      <c r="O72" s="394"/>
      <c r="P72" s="395"/>
      <c r="Q72" s="393"/>
      <c r="R72" s="396"/>
      <c r="S72" s="396"/>
      <c r="T72" s="396"/>
      <c r="U72" s="392"/>
    </row>
    <row r="73" spans="1:21" s="77" customFormat="1" ht="21" x14ac:dyDescent="0.35">
      <c r="A73" s="269">
        <v>66</v>
      </c>
      <c r="B73" s="390"/>
      <c r="C73" s="391"/>
      <c r="D73" s="391"/>
      <c r="E73" s="392"/>
      <c r="F73" s="393"/>
      <c r="G73" s="391"/>
      <c r="H73" s="391"/>
      <c r="I73" s="391"/>
      <c r="J73" s="391"/>
      <c r="K73" s="391"/>
      <c r="L73" s="391"/>
      <c r="M73" s="391"/>
      <c r="N73" s="391"/>
      <c r="O73" s="394"/>
      <c r="P73" s="395"/>
      <c r="Q73" s="393"/>
      <c r="R73" s="396"/>
      <c r="S73" s="396"/>
      <c r="T73" s="396"/>
      <c r="U73" s="392"/>
    </row>
    <row r="74" spans="1:21" s="77" customFormat="1" ht="21" x14ac:dyDescent="0.35">
      <c r="A74" s="269">
        <v>67</v>
      </c>
      <c r="B74" s="390"/>
      <c r="C74" s="391"/>
      <c r="D74" s="391"/>
      <c r="E74" s="392"/>
      <c r="F74" s="393"/>
      <c r="G74" s="391"/>
      <c r="H74" s="391"/>
      <c r="I74" s="391"/>
      <c r="J74" s="391"/>
      <c r="K74" s="391"/>
      <c r="L74" s="391"/>
      <c r="M74" s="391"/>
      <c r="N74" s="391"/>
      <c r="O74" s="394"/>
      <c r="P74" s="395"/>
      <c r="Q74" s="393"/>
      <c r="R74" s="396"/>
      <c r="S74" s="396"/>
      <c r="T74" s="396"/>
      <c r="U74" s="392"/>
    </row>
    <row r="75" spans="1:21" s="77" customFormat="1" ht="21" x14ac:dyDescent="0.35">
      <c r="A75" s="269">
        <v>68</v>
      </c>
      <c r="B75" s="390"/>
      <c r="C75" s="391"/>
      <c r="D75" s="391"/>
      <c r="E75" s="392"/>
      <c r="F75" s="393"/>
      <c r="G75" s="391"/>
      <c r="H75" s="391"/>
      <c r="I75" s="391"/>
      <c r="J75" s="391"/>
      <c r="K75" s="391"/>
      <c r="L75" s="391"/>
      <c r="M75" s="391"/>
      <c r="N75" s="391"/>
      <c r="O75" s="394"/>
      <c r="P75" s="395"/>
      <c r="Q75" s="393"/>
      <c r="R75" s="396"/>
      <c r="S75" s="396"/>
      <c r="T75" s="396"/>
      <c r="U75" s="392"/>
    </row>
    <row r="76" spans="1:21" s="77" customFormat="1" ht="21" x14ac:dyDescent="0.35">
      <c r="A76" s="269">
        <v>69</v>
      </c>
      <c r="B76" s="390"/>
      <c r="C76" s="391"/>
      <c r="D76" s="391"/>
      <c r="E76" s="392"/>
      <c r="F76" s="393"/>
      <c r="G76" s="391"/>
      <c r="H76" s="391"/>
      <c r="I76" s="391"/>
      <c r="J76" s="391"/>
      <c r="K76" s="391"/>
      <c r="L76" s="391"/>
      <c r="M76" s="391"/>
      <c r="N76" s="391"/>
      <c r="O76" s="394"/>
      <c r="P76" s="395"/>
      <c r="Q76" s="393"/>
      <c r="R76" s="396"/>
      <c r="S76" s="396"/>
      <c r="T76" s="396"/>
      <c r="U76" s="392"/>
    </row>
    <row r="77" spans="1:21" s="77" customFormat="1" ht="21" x14ac:dyDescent="0.35">
      <c r="A77" s="269">
        <v>70</v>
      </c>
      <c r="B77" s="390"/>
      <c r="C77" s="391"/>
      <c r="D77" s="391"/>
      <c r="E77" s="392"/>
      <c r="F77" s="393"/>
      <c r="G77" s="391"/>
      <c r="H77" s="391"/>
      <c r="I77" s="391"/>
      <c r="J77" s="391"/>
      <c r="K77" s="391"/>
      <c r="L77" s="391"/>
      <c r="M77" s="391"/>
      <c r="N77" s="391"/>
      <c r="O77" s="394"/>
      <c r="P77" s="395"/>
      <c r="Q77" s="393"/>
      <c r="R77" s="396"/>
      <c r="S77" s="396"/>
      <c r="T77" s="396"/>
      <c r="U77" s="392"/>
    </row>
    <row r="78" spans="1:21" s="77" customFormat="1" ht="21" x14ac:dyDescent="0.35">
      <c r="A78" s="269">
        <v>71</v>
      </c>
      <c r="B78" s="390"/>
      <c r="C78" s="391"/>
      <c r="D78" s="391"/>
      <c r="E78" s="392"/>
      <c r="F78" s="393"/>
      <c r="G78" s="391"/>
      <c r="H78" s="391"/>
      <c r="I78" s="391"/>
      <c r="J78" s="391"/>
      <c r="K78" s="391"/>
      <c r="L78" s="391"/>
      <c r="M78" s="391"/>
      <c r="N78" s="391"/>
      <c r="O78" s="394"/>
      <c r="P78" s="395"/>
      <c r="Q78" s="393"/>
      <c r="R78" s="396"/>
      <c r="S78" s="396"/>
      <c r="T78" s="396"/>
      <c r="U78" s="392"/>
    </row>
    <row r="79" spans="1:21" s="77" customFormat="1" ht="21" x14ac:dyDescent="0.35">
      <c r="A79" s="269">
        <v>72</v>
      </c>
      <c r="B79" s="390"/>
      <c r="C79" s="391"/>
      <c r="D79" s="391"/>
      <c r="E79" s="392"/>
      <c r="F79" s="393"/>
      <c r="G79" s="391"/>
      <c r="H79" s="391"/>
      <c r="I79" s="391"/>
      <c r="J79" s="391"/>
      <c r="K79" s="391"/>
      <c r="L79" s="391"/>
      <c r="M79" s="391"/>
      <c r="N79" s="391"/>
      <c r="O79" s="394"/>
      <c r="P79" s="395"/>
      <c r="Q79" s="393"/>
      <c r="R79" s="396"/>
      <c r="S79" s="396"/>
      <c r="T79" s="396"/>
      <c r="U79" s="392"/>
    </row>
    <row r="80" spans="1:21" s="77" customFormat="1" ht="21" x14ac:dyDescent="0.35">
      <c r="A80" s="269">
        <v>73</v>
      </c>
      <c r="B80" s="390"/>
      <c r="C80" s="391"/>
      <c r="D80" s="391"/>
      <c r="E80" s="392"/>
      <c r="F80" s="393"/>
      <c r="G80" s="391"/>
      <c r="H80" s="391"/>
      <c r="I80" s="391"/>
      <c r="J80" s="391"/>
      <c r="K80" s="391"/>
      <c r="L80" s="391"/>
      <c r="M80" s="391"/>
      <c r="N80" s="391"/>
      <c r="O80" s="394"/>
      <c r="P80" s="395"/>
      <c r="Q80" s="393"/>
      <c r="R80" s="396"/>
      <c r="S80" s="396"/>
      <c r="T80" s="396"/>
      <c r="U80" s="392"/>
    </row>
    <row r="81" spans="1:21" s="77" customFormat="1" ht="21" x14ac:dyDescent="0.35">
      <c r="A81" s="269">
        <v>74</v>
      </c>
      <c r="B81" s="390"/>
      <c r="C81" s="391"/>
      <c r="D81" s="391"/>
      <c r="E81" s="392"/>
      <c r="F81" s="393"/>
      <c r="G81" s="391"/>
      <c r="H81" s="391"/>
      <c r="I81" s="391"/>
      <c r="J81" s="391"/>
      <c r="K81" s="391"/>
      <c r="L81" s="391"/>
      <c r="M81" s="391"/>
      <c r="N81" s="391"/>
      <c r="O81" s="394"/>
      <c r="P81" s="395"/>
      <c r="Q81" s="393"/>
      <c r="R81" s="396"/>
      <c r="S81" s="396"/>
      <c r="T81" s="396"/>
      <c r="U81" s="392"/>
    </row>
    <row r="82" spans="1:21" s="77" customFormat="1" ht="21" x14ac:dyDescent="0.35">
      <c r="A82" s="269">
        <v>75</v>
      </c>
      <c r="B82" s="390"/>
      <c r="C82" s="391"/>
      <c r="D82" s="391"/>
      <c r="E82" s="392"/>
      <c r="F82" s="393"/>
      <c r="G82" s="391"/>
      <c r="H82" s="391"/>
      <c r="I82" s="391"/>
      <c r="J82" s="391"/>
      <c r="K82" s="391"/>
      <c r="L82" s="391"/>
      <c r="M82" s="391"/>
      <c r="N82" s="391"/>
      <c r="O82" s="394"/>
      <c r="P82" s="395"/>
      <c r="Q82" s="393"/>
      <c r="R82" s="396"/>
      <c r="S82" s="396"/>
      <c r="T82" s="396"/>
      <c r="U82" s="392"/>
    </row>
    <row r="83" spans="1:21" s="77" customFormat="1" ht="21" x14ac:dyDescent="0.35">
      <c r="A83" s="269">
        <v>76</v>
      </c>
      <c r="B83" s="390"/>
      <c r="C83" s="391"/>
      <c r="D83" s="391"/>
      <c r="E83" s="392"/>
      <c r="F83" s="393"/>
      <c r="G83" s="391"/>
      <c r="H83" s="391"/>
      <c r="I83" s="391"/>
      <c r="J83" s="391"/>
      <c r="K83" s="391"/>
      <c r="L83" s="391"/>
      <c r="M83" s="391"/>
      <c r="N83" s="391"/>
      <c r="O83" s="394"/>
      <c r="P83" s="395"/>
      <c r="Q83" s="393"/>
      <c r="R83" s="396"/>
      <c r="S83" s="396"/>
      <c r="T83" s="396"/>
      <c r="U83" s="392"/>
    </row>
    <row r="84" spans="1:21" s="77" customFormat="1" ht="21" x14ac:dyDescent="0.35">
      <c r="A84" s="269">
        <v>77</v>
      </c>
      <c r="B84" s="390"/>
      <c r="C84" s="391"/>
      <c r="D84" s="391"/>
      <c r="E84" s="392"/>
      <c r="F84" s="393"/>
      <c r="G84" s="391"/>
      <c r="H84" s="391"/>
      <c r="I84" s="391"/>
      <c r="J84" s="391"/>
      <c r="K84" s="391"/>
      <c r="L84" s="391"/>
      <c r="M84" s="391"/>
      <c r="N84" s="391"/>
      <c r="O84" s="394"/>
      <c r="P84" s="395"/>
      <c r="Q84" s="393"/>
      <c r="R84" s="396"/>
      <c r="S84" s="396"/>
      <c r="T84" s="396"/>
      <c r="U84" s="392"/>
    </row>
    <row r="85" spans="1:21" s="77" customFormat="1" ht="21" x14ac:dyDescent="0.35">
      <c r="A85" s="269">
        <v>78</v>
      </c>
      <c r="B85" s="390"/>
      <c r="C85" s="391"/>
      <c r="D85" s="391"/>
      <c r="E85" s="392"/>
      <c r="F85" s="393"/>
      <c r="G85" s="391"/>
      <c r="H85" s="391"/>
      <c r="I85" s="391"/>
      <c r="J85" s="391"/>
      <c r="K85" s="391"/>
      <c r="L85" s="391"/>
      <c r="M85" s="391"/>
      <c r="N85" s="391"/>
      <c r="O85" s="394"/>
      <c r="P85" s="395"/>
      <c r="Q85" s="393"/>
      <c r="R85" s="396"/>
      <c r="S85" s="396"/>
      <c r="T85" s="396"/>
      <c r="U85" s="392"/>
    </row>
    <row r="86" spans="1:21" s="77" customFormat="1" ht="21" x14ac:dyDescent="0.35">
      <c r="A86" s="269">
        <v>79</v>
      </c>
      <c r="B86" s="390"/>
      <c r="C86" s="391"/>
      <c r="D86" s="391"/>
      <c r="E86" s="392"/>
      <c r="F86" s="393"/>
      <c r="G86" s="391"/>
      <c r="H86" s="391"/>
      <c r="I86" s="391"/>
      <c r="J86" s="391"/>
      <c r="K86" s="391"/>
      <c r="L86" s="391"/>
      <c r="M86" s="391"/>
      <c r="N86" s="391"/>
      <c r="O86" s="394"/>
      <c r="P86" s="395"/>
      <c r="Q86" s="393"/>
      <c r="R86" s="396"/>
      <c r="S86" s="396"/>
      <c r="T86" s="396"/>
      <c r="U86" s="392"/>
    </row>
    <row r="87" spans="1:21" s="77" customFormat="1" ht="21" x14ac:dyDescent="0.35">
      <c r="A87" s="269">
        <v>80</v>
      </c>
      <c r="B87" s="390"/>
      <c r="C87" s="391"/>
      <c r="D87" s="391"/>
      <c r="E87" s="392"/>
      <c r="F87" s="393"/>
      <c r="G87" s="391"/>
      <c r="H87" s="391"/>
      <c r="I87" s="391"/>
      <c r="J87" s="391"/>
      <c r="K87" s="391"/>
      <c r="L87" s="391"/>
      <c r="M87" s="391"/>
      <c r="N87" s="391"/>
      <c r="O87" s="394"/>
      <c r="P87" s="395"/>
      <c r="Q87" s="393"/>
      <c r="R87" s="396"/>
      <c r="S87" s="396"/>
      <c r="T87" s="396"/>
      <c r="U87" s="392"/>
    </row>
    <row r="88" spans="1:21" s="77" customFormat="1" ht="21" x14ac:dyDescent="0.35">
      <c r="A88" s="269">
        <v>81</v>
      </c>
      <c r="B88" s="390"/>
      <c r="C88" s="391"/>
      <c r="D88" s="391"/>
      <c r="E88" s="392"/>
      <c r="F88" s="393"/>
      <c r="G88" s="391"/>
      <c r="H88" s="391"/>
      <c r="I88" s="391"/>
      <c r="J88" s="391"/>
      <c r="K88" s="391"/>
      <c r="L88" s="391"/>
      <c r="M88" s="391"/>
      <c r="N88" s="391"/>
      <c r="O88" s="394"/>
      <c r="P88" s="395"/>
      <c r="Q88" s="393"/>
      <c r="R88" s="396"/>
      <c r="S88" s="396"/>
      <c r="T88" s="396"/>
      <c r="U88" s="392"/>
    </row>
    <row r="89" spans="1:21" s="77" customFormat="1" ht="21" x14ac:dyDescent="0.35">
      <c r="A89" s="269">
        <v>82</v>
      </c>
      <c r="B89" s="390"/>
      <c r="C89" s="391"/>
      <c r="D89" s="391"/>
      <c r="E89" s="392"/>
      <c r="F89" s="393"/>
      <c r="G89" s="391"/>
      <c r="H89" s="391"/>
      <c r="I89" s="391"/>
      <c r="J89" s="391"/>
      <c r="K89" s="391"/>
      <c r="L89" s="391"/>
      <c r="M89" s="391"/>
      <c r="N89" s="391"/>
      <c r="O89" s="394"/>
      <c r="P89" s="395"/>
      <c r="Q89" s="393"/>
      <c r="R89" s="396"/>
      <c r="S89" s="396"/>
      <c r="T89" s="396"/>
      <c r="U89" s="392"/>
    </row>
    <row r="90" spans="1:21" s="77" customFormat="1" ht="21" x14ac:dyDescent="0.35">
      <c r="A90" s="269">
        <v>83</v>
      </c>
      <c r="B90" s="390"/>
      <c r="C90" s="391"/>
      <c r="D90" s="391"/>
      <c r="E90" s="392"/>
      <c r="F90" s="393"/>
      <c r="G90" s="391"/>
      <c r="H90" s="391"/>
      <c r="I90" s="391"/>
      <c r="J90" s="391"/>
      <c r="K90" s="391"/>
      <c r="L90" s="391"/>
      <c r="M90" s="391"/>
      <c r="N90" s="391"/>
      <c r="O90" s="394"/>
      <c r="P90" s="395"/>
      <c r="Q90" s="393"/>
      <c r="R90" s="396"/>
      <c r="S90" s="396"/>
      <c r="T90" s="396"/>
      <c r="U90" s="392"/>
    </row>
    <row r="91" spans="1:21" s="77" customFormat="1" ht="21" x14ac:dyDescent="0.35">
      <c r="A91" s="269">
        <v>84</v>
      </c>
      <c r="B91" s="390"/>
      <c r="C91" s="391"/>
      <c r="D91" s="391"/>
      <c r="E91" s="392"/>
      <c r="F91" s="393"/>
      <c r="G91" s="391"/>
      <c r="H91" s="391"/>
      <c r="I91" s="391"/>
      <c r="J91" s="391"/>
      <c r="K91" s="391"/>
      <c r="L91" s="391"/>
      <c r="M91" s="391"/>
      <c r="N91" s="391"/>
      <c r="O91" s="394"/>
      <c r="P91" s="395"/>
      <c r="Q91" s="393"/>
      <c r="R91" s="396"/>
      <c r="S91" s="396"/>
      <c r="T91" s="396"/>
      <c r="U91" s="392"/>
    </row>
    <row r="92" spans="1:21" s="77" customFormat="1" ht="21" x14ac:dyDescent="0.35">
      <c r="A92" s="269">
        <v>85</v>
      </c>
      <c r="B92" s="390"/>
      <c r="C92" s="391"/>
      <c r="D92" s="391"/>
      <c r="E92" s="392"/>
      <c r="F92" s="393"/>
      <c r="G92" s="391"/>
      <c r="H92" s="391"/>
      <c r="I92" s="391"/>
      <c r="J92" s="391"/>
      <c r="K92" s="391"/>
      <c r="L92" s="391"/>
      <c r="M92" s="391"/>
      <c r="N92" s="391"/>
      <c r="O92" s="394"/>
      <c r="P92" s="395"/>
      <c r="Q92" s="393"/>
      <c r="R92" s="396"/>
      <c r="S92" s="396"/>
      <c r="T92" s="396"/>
      <c r="U92" s="392"/>
    </row>
    <row r="93" spans="1:21" s="77" customFormat="1" ht="21" x14ac:dyDescent="0.35">
      <c r="A93" s="269">
        <v>86</v>
      </c>
      <c r="B93" s="390"/>
      <c r="C93" s="391"/>
      <c r="D93" s="391"/>
      <c r="E93" s="392"/>
      <c r="F93" s="393"/>
      <c r="G93" s="391"/>
      <c r="H93" s="391"/>
      <c r="I93" s="391"/>
      <c r="J93" s="391"/>
      <c r="K93" s="391"/>
      <c r="L93" s="391"/>
      <c r="M93" s="391"/>
      <c r="N93" s="391"/>
      <c r="O93" s="394"/>
      <c r="P93" s="395"/>
      <c r="Q93" s="393"/>
      <c r="R93" s="396"/>
      <c r="S93" s="396"/>
      <c r="T93" s="396"/>
      <c r="U93" s="392"/>
    </row>
    <row r="94" spans="1:21" s="77" customFormat="1" ht="21" x14ac:dyDescent="0.35">
      <c r="A94" s="269">
        <v>87</v>
      </c>
      <c r="B94" s="390"/>
      <c r="C94" s="391"/>
      <c r="D94" s="391"/>
      <c r="E94" s="392"/>
      <c r="F94" s="393"/>
      <c r="G94" s="391"/>
      <c r="H94" s="391"/>
      <c r="I94" s="391"/>
      <c r="J94" s="391"/>
      <c r="K94" s="391"/>
      <c r="L94" s="391"/>
      <c r="M94" s="391"/>
      <c r="N94" s="391"/>
      <c r="O94" s="394"/>
      <c r="P94" s="395"/>
      <c r="Q94" s="393"/>
      <c r="R94" s="396"/>
      <c r="S94" s="396"/>
      <c r="T94" s="396"/>
      <c r="U94" s="392"/>
    </row>
    <row r="95" spans="1:21" s="77" customFormat="1" ht="21" x14ac:dyDescent="0.35">
      <c r="A95" s="269">
        <v>88</v>
      </c>
      <c r="B95" s="390"/>
      <c r="C95" s="391"/>
      <c r="D95" s="391"/>
      <c r="E95" s="392"/>
      <c r="F95" s="393"/>
      <c r="G95" s="391"/>
      <c r="H95" s="391"/>
      <c r="I95" s="391"/>
      <c r="J95" s="391"/>
      <c r="K95" s="391"/>
      <c r="L95" s="391"/>
      <c r="M95" s="391"/>
      <c r="N95" s="391"/>
      <c r="O95" s="394"/>
      <c r="P95" s="395"/>
      <c r="Q95" s="393"/>
      <c r="R95" s="396"/>
      <c r="S95" s="396"/>
      <c r="T95" s="396"/>
      <c r="U95" s="392"/>
    </row>
    <row r="96" spans="1:21" s="77" customFormat="1" ht="21" x14ac:dyDescent="0.35">
      <c r="A96" s="269">
        <v>89</v>
      </c>
      <c r="B96" s="390"/>
      <c r="C96" s="391"/>
      <c r="D96" s="391"/>
      <c r="E96" s="392"/>
      <c r="F96" s="393"/>
      <c r="G96" s="391"/>
      <c r="H96" s="391"/>
      <c r="I96" s="391"/>
      <c r="J96" s="391"/>
      <c r="K96" s="391"/>
      <c r="L96" s="391"/>
      <c r="M96" s="391"/>
      <c r="N96" s="391"/>
      <c r="O96" s="394"/>
      <c r="P96" s="395"/>
      <c r="Q96" s="393"/>
      <c r="R96" s="396"/>
      <c r="S96" s="396"/>
      <c r="T96" s="396"/>
      <c r="U96" s="392"/>
    </row>
    <row r="97" spans="1:21" s="77" customFormat="1" ht="21" x14ac:dyDescent="0.35">
      <c r="A97" s="269">
        <v>90</v>
      </c>
      <c r="B97" s="390"/>
      <c r="C97" s="391"/>
      <c r="D97" s="391"/>
      <c r="E97" s="392"/>
      <c r="F97" s="393"/>
      <c r="G97" s="391"/>
      <c r="H97" s="391"/>
      <c r="I97" s="391"/>
      <c r="J97" s="391"/>
      <c r="K97" s="391"/>
      <c r="L97" s="391"/>
      <c r="M97" s="391"/>
      <c r="N97" s="391"/>
      <c r="O97" s="394"/>
      <c r="P97" s="395"/>
      <c r="Q97" s="393"/>
      <c r="R97" s="396"/>
      <c r="S97" s="396"/>
      <c r="T97" s="396"/>
      <c r="U97" s="392"/>
    </row>
    <row r="98" spans="1:21" s="77" customFormat="1" ht="21" x14ac:dyDescent="0.35">
      <c r="A98" s="269">
        <v>91</v>
      </c>
      <c r="B98" s="390"/>
      <c r="C98" s="391"/>
      <c r="D98" s="391"/>
      <c r="E98" s="392"/>
      <c r="F98" s="393"/>
      <c r="G98" s="391"/>
      <c r="H98" s="391"/>
      <c r="I98" s="391"/>
      <c r="J98" s="391"/>
      <c r="K98" s="391"/>
      <c r="L98" s="391"/>
      <c r="M98" s="391"/>
      <c r="N98" s="391"/>
      <c r="O98" s="394"/>
      <c r="P98" s="395"/>
      <c r="Q98" s="393"/>
      <c r="R98" s="396"/>
      <c r="S98" s="396"/>
      <c r="T98" s="396"/>
      <c r="U98" s="392"/>
    </row>
    <row r="99" spans="1:21" s="77" customFormat="1" ht="21" x14ac:dyDescent="0.35">
      <c r="A99" s="269">
        <v>92</v>
      </c>
      <c r="B99" s="390"/>
      <c r="C99" s="391"/>
      <c r="D99" s="391"/>
      <c r="E99" s="392"/>
      <c r="F99" s="393"/>
      <c r="G99" s="391"/>
      <c r="H99" s="391"/>
      <c r="I99" s="391"/>
      <c r="J99" s="391"/>
      <c r="K99" s="391"/>
      <c r="L99" s="391"/>
      <c r="M99" s="391"/>
      <c r="N99" s="391"/>
      <c r="O99" s="394"/>
      <c r="P99" s="395"/>
      <c r="Q99" s="393"/>
      <c r="R99" s="396"/>
      <c r="S99" s="396"/>
      <c r="T99" s="396"/>
      <c r="U99" s="392"/>
    </row>
    <row r="100" spans="1:21" s="77" customFormat="1" ht="21" x14ac:dyDescent="0.35">
      <c r="A100" s="269">
        <v>93</v>
      </c>
      <c r="B100" s="390"/>
      <c r="C100" s="391"/>
      <c r="D100" s="391"/>
      <c r="E100" s="392"/>
      <c r="F100" s="393"/>
      <c r="G100" s="391"/>
      <c r="H100" s="391"/>
      <c r="I100" s="391"/>
      <c r="J100" s="391"/>
      <c r="K100" s="391"/>
      <c r="L100" s="391"/>
      <c r="M100" s="391"/>
      <c r="N100" s="391"/>
      <c r="O100" s="394"/>
      <c r="P100" s="395"/>
      <c r="Q100" s="393"/>
      <c r="R100" s="396"/>
      <c r="S100" s="396"/>
      <c r="T100" s="396"/>
      <c r="U100" s="392"/>
    </row>
    <row r="101" spans="1:21" s="77" customFormat="1" ht="21" x14ac:dyDescent="0.35">
      <c r="A101" s="269">
        <v>94</v>
      </c>
      <c r="B101" s="390"/>
      <c r="C101" s="391"/>
      <c r="D101" s="391"/>
      <c r="E101" s="392"/>
      <c r="F101" s="393"/>
      <c r="G101" s="391"/>
      <c r="H101" s="391"/>
      <c r="I101" s="391"/>
      <c r="J101" s="391"/>
      <c r="K101" s="391"/>
      <c r="L101" s="391"/>
      <c r="M101" s="391"/>
      <c r="N101" s="391"/>
      <c r="O101" s="394"/>
      <c r="P101" s="395"/>
      <c r="Q101" s="393"/>
      <c r="R101" s="396"/>
      <c r="S101" s="396"/>
      <c r="T101" s="396"/>
      <c r="U101" s="392"/>
    </row>
    <row r="102" spans="1:21" s="77" customFormat="1" ht="21" x14ac:dyDescent="0.35">
      <c r="A102" s="269">
        <v>95</v>
      </c>
      <c r="B102" s="390"/>
      <c r="C102" s="391"/>
      <c r="D102" s="391"/>
      <c r="E102" s="392"/>
      <c r="F102" s="393"/>
      <c r="G102" s="391"/>
      <c r="H102" s="391"/>
      <c r="I102" s="391"/>
      <c r="J102" s="391"/>
      <c r="K102" s="391"/>
      <c r="L102" s="391"/>
      <c r="M102" s="391"/>
      <c r="N102" s="391"/>
      <c r="O102" s="394"/>
      <c r="P102" s="395"/>
      <c r="Q102" s="393"/>
      <c r="R102" s="396"/>
      <c r="S102" s="396"/>
      <c r="T102" s="396"/>
      <c r="U102" s="392"/>
    </row>
    <row r="103" spans="1:21" s="77" customFormat="1" ht="21" x14ac:dyDescent="0.35">
      <c r="A103" s="269">
        <v>96</v>
      </c>
      <c r="B103" s="390"/>
      <c r="C103" s="391"/>
      <c r="D103" s="391"/>
      <c r="E103" s="392"/>
      <c r="F103" s="393"/>
      <c r="G103" s="391"/>
      <c r="H103" s="391"/>
      <c r="I103" s="391"/>
      <c r="J103" s="391"/>
      <c r="K103" s="391"/>
      <c r="L103" s="391"/>
      <c r="M103" s="391"/>
      <c r="N103" s="391"/>
      <c r="O103" s="394"/>
      <c r="P103" s="395"/>
      <c r="Q103" s="393"/>
      <c r="R103" s="396"/>
      <c r="S103" s="396"/>
      <c r="T103" s="396"/>
      <c r="U103" s="392"/>
    </row>
    <row r="104" spans="1:21" s="77" customFormat="1" ht="21" x14ac:dyDescent="0.35">
      <c r="A104" s="269">
        <v>97</v>
      </c>
      <c r="B104" s="390"/>
      <c r="C104" s="391"/>
      <c r="D104" s="391"/>
      <c r="E104" s="392"/>
      <c r="F104" s="393"/>
      <c r="G104" s="391"/>
      <c r="H104" s="391"/>
      <c r="I104" s="391"/>
      <c r="J104" s="391"/>
      <c r="K104" s="391"/>
      <c r="L104" s="391"/>
      <c r="M104" s="391"/>
      <c r="N104" s="391"/>
      <c r="O104" s="394"/>
      <c r="P104" s="395"/>
      <c r="Q104" s="393"/>
      <c r="R104" s="396"/>
      <c r="S104" s="396"/>
      <c r="T104" s="396"/>
      <c r="U104" s="392"/>
    </row>
    <row r="105" spans="1:21" s="77" customFormat="1" ht="21" x14ac:dyDescent="0.35">
      <c r="A105" s="269">
        <v>98</v>
      </c>
      <c r="B105" s="390"/>
      <c r="C105" s="391"/>
      <c r="D105" s="391"/>
      <c r="E105" s="392"/>
      <c r="F105" s="393"/>
      <c r="G105" s="391"/>
      <c r="H105" s="391"/>
      <c r="I105" s="391"/>
      <c r="J105" s="391"/>
      <c r="K105" s="391"/>
      <c r="L105" s="391"/>
      <c r="M105" s="391"/>
      <c r="N105" s="391"/>
      <c r="O105" s="394"/>
      <c r="P105" s="395"/>
      <c r="Q105" s="393"/>
      <c r="R105" s="396"/>
      <c r="S105" s="396"/>
      <c r="T105" s="396"/>
      <c r="U105" s="392"/>
    </row>
    <row r="106" spans="1:21" s="77" customFormat="1" ht="21" x14ac:dyDescent="0.35">
      <c r="A106" s="269">
        <v>99</v>
      </c>
      <c r="B106" s="390"/>
      <c r="C106" s="391"/>
      <c r="D106" s="391"/>
      <c r="E106" s="392"/>
      <c r="F106" s="393"/>
      <c r="G106" s="391"/>
      <c r="H106" s="391"/>
      <c r="I106" s="391"/>
      <c r="J106" s="391"/>
      <c r="K106" s="391"/>
      <c r="L106" s="391"/>
      <c r="M106" s="391"/>
      <c r="N106" s="391"/>
      <c r="O106" s="394"/>
      <c r="P106" s="395"/>
      <c r="Q106" s="393"/>
      <c r="R106" s="396"/>
      <c r="S106" s="396"/>
      <c r="T106" s="396"/>
      <c r="U106" s="392"/>
    </row>
    <row r="107" spans="1:21" s="77" customFormat="1" ht="21" x14ac:dyDescent="0.35">
      <c r="A107" s="269">
        <v>100</v>
      </c>
      <c r="B107" s="390"/>
      <c r="C107" s="391"/>
      <c r="D107" s="391"/>
      <c r="E107" s="392"/>
      <c r="F107" s="393"/>
      <c r="G107" s="391"/>
      <c r="H107" s="391"/>
      <c r="I107" s="391"/>
      <c r="J107" s="391"/>
      <c r="K107" s="391"/>
      <c r="L107" s="391"/>
      <c r="M107" s="391"/>
      <c r="N107" s="391"/>
      <c r="O107" s="394"/>
      <c r="P107" s="395"/>
      <c r="Q107" s="393"/>
      <c r="R107" s="396"/>
      <c r="S107" s="396"/>
      <c r="T107" s="396"/>
      <c r="U107" s="392"/>
    </row>
    <row r="108" spans="1:21" s="77" customFormat="1" ht="21" x14ac:dyDescent="0.35">
      <c r="A108" s="269">
        <v>101</v>
      </c>
      <c r="B108" s="390"/>
      <c r="C108" s="391"/>
      <c r="D108" s="391"/>
      <c r="E108" s="392"/>
      <c r="F108" s="393"/>
      <c r="G108" s="391"/>
      <c r="H108" s="391"/>
      <c r="I108" s="391"/>
      <c r="J108" s="391"/>
      <c r="K108" s="391"/>
      <c r="L108" s="391"/>
      <c r="M108" s="391"/>
      <c r="N108" s="391"/>
      <c r="O108" s="394"/>
      <c r="P108" s="395"/>
      <c r="Q108" s="393"/>
      <c r="R108" s="396"/>
      <c r="S108" s="396"/>
      <c r="T108" s="396"/>
      <c r="U108" s="392"/>
    </row>
    <row r="109" spans="1:21" s="77" customFormat="1" ht="21" x14ac:dyDescent="0.35">
      <c r="A109" s="269">
        <v>102</v>
      </c>
      <c r="B109" s="390"/>
      <c r="C109" s="391"/>
      <c r="D109" s="391"/>
      <c r="E109" s="392"/>
      <c r="F109" s="393"/>
      <c r="G109" s="391"/>
      <c r="H109" s="391"/>
      <c r="I109" s="391"/>
      <c r="J109" s="391"/>
      <c r="K109" s="391"/>
      <c r="L109" s="391"/>
      <c r="M109" s="391"/>
      <c r="N109" s="391"/>
      <c r="O109" s="394"/>
      <c r="P109" s="395"/>
      <c r="Q109" s="393"/>
      <c r="R109" s="396"/>
      <c r="S109" s="396"/>
      <c r="T109" s="396"/>
      <c r="U109" s="392"/>
    </row>
    <row r="110" spans="1:21" s="77" customFormat="1" ht="21" x14ac:dyDescent="0.35">
      <c r="A110" s="269">
        <v>103</v>
      </c>
      <c r="B110" s="390"/>
      <c r="C110" s="391"/>
      <c r="D110" s="391"/>
      <c r="E110" s="392"/>
      <c r="F110" s="393"/>
      <c r="G110" s="391"/>
      <c r="H110" s="391"/>
      <c r="I110" s="391"/>
      <c r="J110" s="391"/>
      <c r="K110" s="391"/>
      <c r="L110" s="391"/>
      <c r="M110" s="391"/>
      <c r="N110" s="391"/>
      <c r="O110" s="394"/>
      <c r="P110" s="395"/>
      <c r="Q110" s="393"/>
      <c r="R110" s="396"/>
      <c r="S110" s="396"/>
      <c r="T110" s="396"/>
      <c r="U110" s="392"/>
    </row>
    <row r="111" spans="1:21" s="77" customFormat="1" ht="21" x14ac:dyDescent="0.35">
      <c r="A111" s="269">
        <v>104</v>
      </c>
      <c r="B111" s="390"/>
      <c r="C111" s="391"/>
      <c r="D111" s="391"/>
      <c r="E111" s="392"/>
      <c r="F111" s="393"/>
      <c r="G111" s="391"/>
      <c r="H111" s="391"/>
      <c r="I111" s="391"/>
      <c r="J111" s="391"/>
      <c r="K111" s="391"/>
      <c r="L111" s="391"/>
      <c r="M111" s="391"/>
      <c r="N111" s="391"/>
      <c r="O111" s="394"/>
      <c r="P111" s="395"/>
      <c r="Q111" s="393"/>
      <c r="R111" s="396"/>
      <c r="S111" s="396"/>
      <c r="T111" s="396"/>
      <c r="U111" s="392"/>
    </row>
    <row r="112" spans="1:21" s="77" customFormat="1" ht="21" x14ac:dyDescent="0.35">
      <c r="A112" s="269">
        <v>105</v>
      </c>
      <c r="B112" s="390"/>
      <c r="C112" s="391"/>
      <c r="D112" s="391"/>
      <c r="E112" s="392"/>
      <c r="F112" s="393"/>
      <c r="G112" s="391"/>
      <c r="H112" s="391"/>
      <c r="I112" s="391"/>
      <c r="J112" s="391"/>
      <c r="K112" s="391"/>
      <c r="L112" s="391"/>
      <c r="M112" s="391"/>
      <c r="N112" s="391"/>
      <c r="O112" s="394"/>
      <c r="P112" s="395"/>
      <c r="Q112" s="393"/>
      <c r="R112" s="396"/>
      <c r="S112" s="396"/>
      <c r="T112" s="396"/>
      <c r="U112" s="392"/>
    </row>
    <row r="113" spans="1:21" s="77" customFormat="1" ht="21" x14ac:dyDescent="0.35">
      <c r="A113" s="269">
        <v>106</v>
      </c>
      <c r="B113" s="390"/>
      <c r="C113" s="391"/>
      <c r="D113" s="391"/>
      <c r="E113" s="392"/>
      <c r="F113" s="393"/>
      <c r="G113" s="391"/>
      <c r="H113" s="391"/>
      <c r="I113" s="391"/>
      <c r="J113" s="391"/>
      <c r="K113" s="391"/>
      <c r="L113" s="391"/>
      <c r="M113" s="391"/>
      <c r="N113" s="391"/>
      <c r="O113" s="394"/>
      <c r="P113" s="395"/>
      <c r="Q113" s="393"/>
      <c r="R113" s="396"/>
      <c r="S113" s="396"/>
      <c r="T113" s="396"/>
      <c r="U113" s="392"/>
    </row>
    <row r="114" spans="1:21" s="77" customFormat="1" ht="21" x14ac:dyDescent="0.35">
      <c r="A114" s="269">
        <v>107</v>
      </c>
      <c r="B114" s="390"/>
      <c r="C114" s="391"/>
      <c r="D114" s="391"/>
      <c r="E114" s="392"/>
      <c r="F114" s="393"/>
      <c r="G114" s="391"/>
      <c r="H114" s="391"/>
      <c r="I114" s="391"/>
      <c r="J114" s="391"/>
      <c r="K114" s="391"/>
      <c r="L114" s="391"/>
      <c r="M114" s="391"/>
      <c r="N114" s="391"/>
      <c r="O114" s="394"/>
      <c r="P114" s="395"/>
      <c r="Q114" s="393"/>
      <c r="R114" s="396"/>
      <c r="S114" s="396"/>
      <c r="T114" s="396"/>
      <c r="U114" s="392"/>
    </row>
    <row r="115" spans="1:21" s="77" customFormat="1" ht="21" x14ac:dyDescent="0.35">
      <c r="A115" s="269">
        <v>108</v>
      </c>
      <c r="B115" s="390"/>
      <c r="C115" s="391"/>
      <c r="D115" s="391"/>
      <c r="E115" s="392"/>
      <c r="F115" s="393"/>
      <c r="G115" s="391"/>
      <c r="H115" s="391"/>
      <c r="I115" s="391"/>
      <c r="J115" s="391"/>
      <c r="K115" s="391"/>
      <c r="L115" s="391"/>
      <c r="M115" s="391"/>
      <c r="N115" s="391"/>
      <c r="O115" s="394"/>
      <c r="P115" s="395"/>
      <c r="Q115" s="393"/>
      <c r="R115" s="396"/>
      <c r="S115" s="396"/>
      <c r="T115" s="396"/>
      <c r="U115" s="392"/>
    </row>
    <row r="116" spans="1:21" s="77" customFormat="1" ht="21" x14ac:dyDescent="0.35">
      <c r="A116" s="269">
        <v>109</v>
      </c>
      <c r="B116" s="390"/>
      <c r="C116" s="391"/>
      <c r="D116" s="391"/>
      <c r="E116" s="392"/>
      <c r="F116" s="393"/>
      <c r="G116" s="391"/>
      <c r="H116" s="391"/>
      <c r="I116" s="391"/>
      <c r="J116" s="391"/>
      <c r="K116" s="391"/>
      <c r="L116" s="391"/>
      <c r="M116" s="391"/>
      <c r="N116" s="391"/>
      <c r="O116" s="394"/>
      <c r="P116" s="395"/>
      <c r="Q116" s="393"/>
      <c r="R116" s="396"/>
      <c r="S116" s="396"/>
      <c r="T116" s="396"/>
      <c r="U116" s="392"/>
    </row>
    <row r="117" spans="1:21" s="77" customFormat="1" ht="21" x14ac:dyDescent="0.35">
      <c r="A117" s="269">
        <v>110</v>
      </c>
      <c r="B117" s="390"/>
      <c r="C117" s="391"/>
      <c r="D117" s="391"/>
      <c r="E117" s="392"/>
      <c r="F117" s="393"/>
      <c r="G117" s="391"/>
      <c r="H117" s="391"/>
      <c r="I117" s="391"/>
      <c r="J117" s="391"/>
      <c r="K117" s="391"/>
      <c r="L117" s="391"/>
      <c r="M117" s="391"/>
      <c r="N117" s="391"/>
      <c r="O117" s="394"/>
      <c r="P117" s="395"/>
      <c r="Q117" s="393"/>
      <c r="R117" s="396"/>
      <c r="S117" s="396"/>
      <c r="T117" s="396"/>
      <c r="U117" s="392"/>
    </row>
    <row r="118" spans="1:21" s="77" customFormat="1" ht="21" x14ac:dyDescent="0.35">
      <c r="A118" s="269">
        <v>111</v>
      </c>
      <c r="B118" s="390"/>
      <c r="C118" s="391"/>
      <c r="D118" s="391"/>
      <c r="E118" s="392"/>
      <c r="F118" s="393"/>
      <c r="G118" s="391"/>
      <c r="H118" s="391"/>
      <c r="I118" s="391"/>
      <c r="J118" s="391"/>
      <c r="K118" s="391"/>
      <c r="L118" s="391"/>
      <c r="M118" s="391"/>
      <c r="N118" s="391"/>
      <c r="O118" s="394"/>
      <c r="P118" s="395"/>
      <c r="Q118" s="393"/>
      <c r="R118" s="396"/>
      <c r="S118" s="396"/>
      <c r="T118" s="396"/>
      <c r="U118" s="392"/>
    </row>
    <row r="119" spans="1:21" s="77" customFormat="1" ht="21" x14ac:dyDescent="0.35">
      <c r="A119" s="269">
        <v>112</v>
      </c>
      <c r="B119" s="390"/>
      <c r="C119" s="391"/>
      <c r="D119" s="391"/>
      <c r="E119" s="392"/>
      <c r="F119" s="393"/>
      <c r="G119" s="391"/>
      <c r="H119" s="391"/>
      <c r="I119" s="391"/>
      <c r="J119" s="391"/>
      <c r="K119" s="391"/>
      <c r="L119" s="391"/>
      <c r="M119" s="391"/>
      <c r="N119" s="391"/>
      <c r="O119" s="394"/>
      <c r="P119" s="395"/>
      <c r="Q119" s="393"/>
      <c r="R119" s="396"/>
      <c r="S119" s="396"/>
      <c r="T119" s="396"/>
      <c r="U119" s="392"/>
    </row>
    <row r="120" spans="1:21" s="77" customFormat="1" ht="21" x14ac:dyDescent="0.35">
      <c r="A120" s="269">
        <v>113</v>
      </c>
      <c r="B120" s="390"/>
      <c r="C120" s="391"/>
      <c r="D120" s="391"/>
      <c r="E120" s="392"/>
      <c r="F120" s="393"/>
      <c r="G120" s="391"/>
      <c r="H120" s="391"/>
      <c r="I120" s="391"/>
      <c r="J120" s="391"/>
      <c r="K120" s="391"/>
      <c r="L120" s="391"/>
      <c r="M120" s="391"/>
      <c r="N120" s="391"/>
      <c r="O120" s="394"/>
      <c r="P120" s="395"/>
      <c r="Q120" s="393"/>
      <c r="R120" s="396"/>
      <c r="S120" s="396"/>
      <c r="T120" s="396"/>
      <c r="U120" s="392"/>
    </row>
    <row r="121" spans="1:21" s="77" customFormat="1" ht="21" x14ac:dyDescent="0.35">
      <c r="A121" s="269">
        <v>114</v>
      </c>
      <c r="B121" s="390"/>
      <c r="C121" s="391"/>
      <c r="D121" s="391"/>
      <c r="E121" s="392"/>
      <c r="F121" s="393"/>
      <c r="G121" s="391"/>
      <c r="H121" s="391"/>
      <c r="I121" s="391"/>
      <c r="J121" s="391"/>
      <c r="K121" s="391"/>
      <c r="L121" s="391"/>
      <c r="M121" s="391"/>
      <c r="N121" s="391"/>
      <c r="O121" s="394"/>
      <c r="P121" s="395"/>
      <c r="Q121" s="393"/>
      <c r="R121" s="396"/>
      <c r="S121" s="396"/>
      <c r="T121" s="396"/>
      <c r="U121" s="392"/>
    </row>
    <row r="122" spans="1:21" s="77" customFormat="1" ht="21" x14ac:dyDescent="0.35">
      <c r="A122" s="269">
        <v>115</v>
      </c>
      <c r="B122" s="390"/>
      <c r="C122" s="391"/>
      <c r="D122" s="391"/>
      <c r="E122" s="392"/>
      <c r="F122" s="393"/>
      <c r="G122" s="391"/>
      <c r="H122" s="391"/>
      <c r="I122" s="391"/>
      <c r="J122" s="391"/>
      <c r="K122" s="391"/>
      <c r="L122" s="391"/>
      <c r="M122" s="391"/>
      <c r="N122" s="391"/>
      <c r="O122" s="394"/>
      <c r="P122" s="395"/>
      <c r="Q122" s="393"/>
      <c r="R122" s="396"/>
      <c r="S122" s="396"/>
      <c r="T122" s="396"/>
      <c r="U122" s="392"/>
    </row>
    <row r="123" spans="1:21" s="77" customFormat="1" ht="21" x14ac:dyDescent="0.35">
      <c r="A123" s="269">
        <v>116</v>
      </c>
      <c r="B123" s="390"/>
      <c r="C123" s="391"/>
      <c r="D123" s="391"/>
      <c r="E123" s="392"/>
      <c r="F123" s="393"/>
      <c r="G123" s="391"/>
      <c r="H123" s="391"/>
      <c r="I123" s="391"/>
      <c r="J123" s="391"/>
      <c r="K123" s="391"/>
      <c r="L123" s="391"/>
      <c r="M123" s="391"/>
      <c r="N123" s="391"/>
      <c r="O123" s="394"/>
      <c r="P123" s="395"/>
      <c r="Q123" s="393"/>
      <c r="R123" s="396"/>
      <c r="S123" s="396"/>
      <c r="T123" s="396"/>
      <c r="U123" s="392"/>
    </row>
    <row r="124" spans="1:21" s="77" customFormat="1" ht="21" x14ac:dyDescent="0.35">
      <c r="A124" s="269">
        <v>117</v>
      </c>
      <c r="B124" s="390"/>
      <c r="C124" s="391"/>
      <c r="D124" s="391"/>
      <c r="E124" s="392"/>
      <c r="F124" s="393"/>
      <c r="G124" s="391"/>
      <c r="H124" s="391"/>
      <c r="I124" s="391"/>
      <c r="J124" s="391"/>
      <c r="K124" s="391"/>
      <c r="L124" s="391"/>
      <c r="M124" s="391"/>
      <c r="N124" s="391"/>
      <c r="O124" s="394"/>
      <c r="P124" s="395"/>
      <c r="Q124" s="393"/>
      <c r="R124" s="396"/>
      <c r="S124" s="396"/>
      <c r="T124" s="396"/>
      <c r="U124" s="392"/>
    </row>
    <row r="125" spans="1:21" s="77" customFormat="1" ht="21" x14ac:dyDescent="0.35">
      <c r="A125" s="269">
        <v>118</v>
      </c>
      <c r="B125" s="390"/>
      <c r="C125" s="391"/>
      <c r="D125" s="391"/>
      <c r="E125" s="392"/>
      <c r="F125" s="393"/>
      <c r="G125" s="391"/>
      <c r="H125" s="391"/>
      <c r="I125" s="391"/>
      <c r="J125" s="391"/>
      <c r="K125" s="391"/>
      <c r="L125" s="391"/>
      <c r="M125" s="391"/>
      <c r="N125" s="391"/>
      <c r="O125" s="394"/>
      <c r="P125" s="395"/>
      <c r="Q125" s="393"/>
      <c r="R125" s="396"/>
      <c r="S125" s="396"/>
      <c r="T125" s="396"/>
      <c r="U125" s="392"/>
    </row>
    <row r="126" spans="1:21" s="77" customFormat="1" ht="21" x14ac:dyDescent="0.35">
      <c r="A126" s="269">
        <v>119</v>
      </c>
      <c r="B126" s="390"/>
      <c r="C126" s="391"/>
      <c r="D126" s="391"/>
      <c r="E126" s="392"/>
      <c r="F126" s="393"/>
      <c r="G126" s="391"/>
      <c r="H126" s="391"/>
      <c r="I126" s="391"/>
      <c r="J126" s="391"/>
      <c r="K126" s="391"/>
      <c r="L126" s="391"/>
      <c r="M126" s="391"/>
      <c r="N126" s="391"/>
      <c r="O126" s="394"/>
      <c r="P126" s="395"/>
      <c r="Q126" s="393"/>
      <c r="R126" s="396"/>
      <c r="S126" s="396"/>
      <c r="T126" s="396"/>
      <c r="U126" s="392"/>
    </row>
    <row r="127" spans="1:21" s="77" customFormat="1" ht="21.75" thickBot="1" x14ac:dyDescent="0.4">
      <c r="A127" s="298">
        <v>120</v>
      </c>
      <c r="B127" s="390"/>
      <c r="C127" s="391"/>
      <c r="D127" s="391"/>
      <c r="E127" s="392"/>
      <c r="F127" s="393"/>
      <c r="G127" s="391"/>
      <c r="H127" s="391"/>
      <c r="I127" s="391"/>
      <c r="J127" s="391"/>
      <c r="K127" s="391"/>
      <c r="L127" s="391"/>
      <c r="M127" s="391"/>
      <c r="N127" s="391"/>
      <c r="O127" s="394"/>
      <c r="P127" s="395"/>
      <c r="Q127" s="393"/>
      <c r="R127" s="396"/>
      <c r="S127" s="396"/>
      <c r="T127" s="396"/>
      <c r="U127" s="392"/>
    </row>
    <row r="128" spans="1:21" ht="21" x14ac:dyDescent="0.2">
      <c r="A128" s="299" t="s">
        <v>187</v>
      </c>
      <c r="B128" s="284">
        <f t="shared" ref="B128:U128" si="0">SUM(B8:B127)</f>
        <v>3500</v>
      </c>
      <c r="C128" s="285">
        <f t="shared" si="0"/>
        <v>79</v>
      </c>
      <c r="D128" s="285">
        <f t="shared" si="0"/>
        <v>126</v>
      </c>
      <c r="E128" s="286">
        <f t="shared" si="0"/>
        <v>124</v>
      </c>
      <c r="F128" s="285">
        <f t="shared" si="0"/>
        <v>66</v>
      </c>
      <c r="G128" s="285">
        <f t="shared" si="0"/>
        <v>50</v>
      </c>
      <c r="H128" s="285">
        <f t="shared" si="0"/>
        <v>50</v>
      </c>
      <c r="I128" s="285">
        <f t="shared" si="0"/>
        <v>100</v>
      </c>
      <c r="J128" s="285">
        <f t="shared" si="0"/>
        <v>64</v>
      </c>
      <c r="K128" s="285">
        <f t="shared" si="0"/>
        <v>64</v>
      </c>
      <c r="L128" s="285">
        <f t="shared" si="0"/>
        <v>100</v>
      </c>
      <c r="M128" s="285">
        <f t="shared" si="0"/>
        <v>50</v>
      </c>
      <c r="N128" s="285">
        <f t="shared" si="0"/>
        <v>61</v>
      </c>
      <c r="O128" s="287">
        <f t="shared" si="0"/>
        <v>58</v>
      </c>
      <c r="P128" s="283">
        <f t="shared" si="0"/>
        <v>57</v>
      </c>
      <c r="Q128" s="285">
        <f t="shared" si="0"/>
        <v>57</v>
      </c>
      <c r="R128" s="285">
        <f t="shared" si="0"/>
        <v>71</v>
      </c>
      <c r="S128" s="285">
        <f t="shared" si="0"/>
        <v>59</v>
      </c>
      <c r="T128" s="285">
        <f t="shared" si="0"/>
        <v>52</v>
      </c>
      <c r="U128" s="286">
        <f t="shared" si="0"/>
        <v>0</v>
      </c>
    </row>
    <row r="129" spans="1:21" ht="42" x14ac:dyDescent="0.2">
      <c r="A129" s="227" t="s">
        <v>188</v>
      </c>
      <c r="B129" s="231">
        <f t="shared" ref="B129:U129" si="1">COUNTA(B8:B127)</f>
        <v>50</v>
      </c>
      <c r="C129" s="38">
        <f t="shared" si="1"/>
        <v>50</v>
      </c>
      <c r="D129" s="38">
        <f t="shared" si="1"/>
        <v>50</v>
      </c>
      <c r="E129" s="256">
        <f t="shared" si="1"/>
        <v>50</v>
      </c>
      <c r="F129" s="38">
        <f t="shared" si="1"/>
        <v>50</v>
      </c>
      <c r="G129" s="38">
        <f t="shared" si="1"/>
        <v>50</v>
      </c>
      <c r="H129" s="38">
        <f t="shared" si="1"/>
        <v>50</v>
      </c>
      <c r="I129" s="38">
        <f t="shared" si="1"/>
        <v>50</v>
      </c>
      <c r="J129" s="38">
        <f t="shared" si="1"/>
        <v>50</v>
      </c>
      <c r="K129" s="38">
        <f t="shared" si="1"/>
        <v>50</v>
      </c>
      <c r="L129" s="38">
        <f t="shared" si="1"/>
        <v>50</v>
      </c>
      <c r="M129" s="38">
        <f t="shared" si="1"/>
        <v>50</v>
      </c>
      <c r="N129" s="38">
        <f t="shared" si="1"/>
        <v>50</v>
      </c>
      <c r="O129" s="260">
        <f t="shared" si="1"/>
        <v>50</v>
      </c>
      <c r="P129" s="37">
        <f t="shared" si="1"/>
        <v>50</v>
      </c>
      <c r="Q129" s="38">
        <f t="shared" si="1"/>
        <v>50</v>
      </c>
      <c r="R129" s="38">
        <f t="shared" si="1"/>
        <v>43</v>
      </c>
      <c r="S129" s="38">
        <f t="shared" si="1"/>
        <v>43</v>
      </c>
      <c r="T129" s="38">
        <f t="shared" si="1"/>
        <v>43</v>
      </c>
      <c r="U129" s="256">
        <f t="shared" si="1"/>
        <v>43</v>
      </c>
    </row>
    <row r="130" spans="1:21" ht="21" x14ac:dyDescent="0.2">
      <c r="A130" s="228" t="s">
        <v>189</v>
      </c>
      <c r="B130" s="233">
        <f t="shared" ref="B130:U130" si="2">COUNTIF(B$8:B$127,0)</f>
        <v>0</v>
      </c>
      <c r="C130" s="42">
        <f t="shared" si="2"/>
        <v>0</v>
      </c>
      <c r="D130" s="42">
        <f t="shared" si="2"/>
        <v>0</v>
      </c>
      <c r="E130" s="257">
        <f t="shared" si="2"/>
        <v>0</v>
      </c>
      <c r="F130" s="42">
        <f t="shared" si="2"/>
        <v>0</v>
      </c>
      <c r="G130" s="42">
        <f t="shared" si="2"/>
        <v>0</v>
      </c>
      <c r="H130" s="42">
        <f t="shared" si="2"/>
        <v>0</v>
      </c>
      <c r="I130" s="42">
        <f t="shared" si="2"/>
        <v>0</v>
      </c>
      <c r="J130" s="42">
        <f t="shared" si="2"/>
        <v>0</v>
      </c>
      <c r="K130" s="42">
        <f t="shared" si="2"/>
        <v>0</v>
      </c>
      <c r="L130" s="42">
        <f t="shared" si="2"/>
        <v>0</v>
      </c>
      <c r="M130" s="42">
        <f t="shared" si="2"/>
        <v>0</v>
      </c>
      <c r="N130" s="42">
        <f t="shared" si="2"/>
        <v>0</v>
      </c>
      <c r="O130" s="261">
        <f t="shared" si="2"/>
        <v>0</v>
      </c>
      <c r="P130" s="262">
        <f t="shared" si="2"/>
        <v>0</v>
      </c>
      <c r="Q130" s="42">
        <f t="shared" si="2"/>
        <v>0</v>
      </c>
      <c r="R130" s="42">
        <f t="shared" si="2"/>
        <v>0</v>
      </c>
      <c r="S130" s="42">
        <f t="shared" si="2"/>
        <v>0</v>
      </c>
      <c r="T130" s="42">
        <f t="shared" si="2"/>
        <v>0</v>
      </c>
      <c r="U130" s="257">
        <f t="shared" si="2"/>
        <v>43</v>
      </c>
    </row>
    <row r="131" spans="1:21" ht="21" x14ac:dyDescent="0.2">
      <c r="A131" s="228" t="s">
        <v>190</v>
      </c>
      <c r="B131" s="233">
        <f t="shared" ref="B131:U131" si="3">COUNTIF(B$8:B$127,1)</f>
        <v>0</v>
      </c>
      <c r="C131" s="42">
        <f t="shared" si="3"/>
        <v>21</v>
      </c>
      <c r="D131" s="42">
        <f t="shared" si="3"/>
        <v>3</v>
      </c>
      <c r="E131" s="257">
        <f t="shared" si="3"/>
        <v>1</v>
      </c>
      <c r="F131" s="42">
        <f t="shared" si="3"/>
        <v>34</v>
      </c>
      <c r="G131" s="42">
        <f t="shared" si="3"/>
        <v>50</v>
      </c>
      <c r="H131" s="42">
        <f t="shared" si="3"/>
        <v>50</v>
      </c>
      <c r="I131" s="42">
        <f t="shared" si="3"/>
        <v>0</v>
      </c>
      <c r="J131" s="42">
        <f t="shared" si="3"/>
        <v>36</v>
      </c>
      <c r="K131" s="42">
        <f t="shared" si="3"/>
        <v>36</v>
      </c>
      <c r="L131" s="42">
        <f t="shared" si="3"/>
        <v>0</v>
      </c>
      <c r="M131" s="42">
        <f t="shared" si="3"/>
        <v>50</v>
      </c>
      <c r="N131" s="42">
        <f t="shared" si="3"/>
        <v>39</v>
      </c>
      <c r="O131" s="261">
        <f t="shared" si="3"/>
        <v>42</v>
      </c>
      <c r="P131" s="262">
        <f t="shared" si="3"/>
        <v>43</v>
      </c>
      <c r="Q131" s="42">
        <f t="shared" si="3"/>
        <v>43</v>
      </c>
      <c r="R131" s="42">
        <f t="shared" si="3"/>
        <v>15</v>
      </c>
      <c r="S131" s="42">
        <f t="shared" si="3"/>
        <v>27</v>
      </c>
      <c r="T131" s="42">
        <f t="shared" si="3"/>
        <v>34</v>
      </c>
      <c r="U131" s="257">
        <f t="shared" si="3"/>
        <v>0</v>
      </c>
    </row>
    <row r="132" spans="1:21" ht="21" x14ac:dyDescent="0.2">
      <c r="A132" s="228" t="s">
        <v>191</v>
      </c>
      <c r="B132" s="233">
        <f t="shared" ref="B132:U132" si="4">COUNTIF(B$8:B$127,2)</f>
        <v>0</v>
      </c>
      <c r="C132" s="42">
        <f t="shared" si="4"/>
        <v>29</v>
      </c>
      <c r="D132" s="42">
        <f t="shared" si="4"/>
        <v>21</v>
      </c>
      <c r="E132" s="257">
        <f t="shared" si="4"/>
        <v>26</v>
      </c>
      <c r="F132" s="42">
        <f t="shared" si="4"/>
        <v>16</v>
      </c>
      <c r="G132" s="42">
        <f t="shared" si="4"/>
        <v>0</v>
      </c>
      <c r="H132" s="42">
        <f t="shared" si="4"/>
        <v>0</v>
      </c>
      <c r="I132" s="42">
        <f t="shared" si="4"/>
        <v>50</v>
      </c>
      <c r="J132" s="42">
        <f t="shared" si="4"/>
        <v>14</v>
      </c>
      <c r="K132" s="42">
        <f t="shared" si="4"/>
        <v>14</v>
      </c>
      <c r="L132" s="42">
        <f t="shared" si="4"/>
        <v>50</v>
      </c>
      <c r="M132" s="42">
        <f t="shared" si="4"/>
        <v>0</v>
      </c>
      <c r="N132" s="42">
        <f t="shared" si="4"/>
        <v>11</v>
      </c>
      <c r="O132" s="261">
        <f t="shared" si="4"/>
        <v>8</v>
      </c>
      <c r="P132" s="262">
        <f t="shared" si="4"/>
        <v>7</v>
      </c>
      <c r="Q132" s="42">
        <f t="shared" si="4"/>
        <v>7</v>
      </c>
      <c r="R132" s="42">
        <f t="shared" si="4"/>
        <v>28</v>
      </c>
      <c r="S132" s="42">
        <f t="shared" si="4"/>
        <v>16</v>
      </c>
      <c r="T132" s="42">
        <f t="shared" si="4"/>
        <v>9</v>
      </c>
      <c r="U132" s="257">
        <f t="shared" si="4"/>
        <v>0</v>
      </c>
    </row>
    <row r="133" spans="1:21" ht="21" x14ac:dyDescent="0.2">
      <c r="A133" s="228" t="s">
        <v>192</v>
      </c>
      <c r="B133" s="233">
        <f t="shared" ref="B133:U133" si="5">COUNTIF(B$8:B$127,3)</f>
        <v>0</v>
      </c>
      <c r="C133" s="42">
        <f t="shared" si="5"/>
        <v>0</v>
      </c>
      <c r="D133" s="42">
        <f t="shared" si="5"/>
        <v>23</v>
      </c>
      <c r="E133" s="257">
        <f t="shared" si="5"/>
        <v>21</v>
      </c>
      <c r="F133" s="42">
        <f t="shared" si="5"/>
        <v>0</v>
      </c>
      <c r="G133" s="42">
        <f t="shared" si="5"/>
        <v>0</v>
      </c>
      <c r="H133" s="42">
        <f t="shared" si="5"/>
        <v>0</v>
      </c>
      <c r="I133" s="42">
        <f t="shared" si="5"/>
        <v>0</v>
      </c>
      <c r="J133" s="42">
        <f t="shared" si="5"/>
        <v>0</v>
      </c>
      <c r="K133" s="42">
        <f t="shared" si="5"/>
        <v>0</v>
      </c>
      <c r="L133" s="42">
        <f t="shared" si="5"/>
        <v>0</v>
      </c>
      <c r="M133" s="42">
        <f t="shared" si="5"/>
        <v>0</v>
      </c>
      <c r="N133" s="42">
        <f t="shared" si="5"/>
        <v>0</v>
      </c>
      <c r="O133" s="261">
        <f t="shared" si="5"/>
        <v>0</v>
      </c>
      <c r="P133" s="262">
        <f t="shared" si="5"/>
        <v>0</v>
      </c>
      <c r="Q133" s="42">
        <f t="shared" si="5"/>
        <v>0</v>
      </c>
      <c r="R133" s="42">
        <f t="shared" si="5"/>
        <v>0</v>
      </c>
      <c r="S133" s="42">
        <f t="shared" si="5"/>
        <v>0</v>
      </c>
      <c r="T133" s="42">
        <f t="shared" si="5"/>
        <v>0</v>
      </c>
      <c r="U133" s="257">
        <f t="shared" si="5"/>
        <v>0</v>
      </c>
    </row>
    <row r="134" spans="1:21" ht="21" x14ac:dyDescent="0.2">
      <c r="A134" s="228" t="s">
        <v>193</v>
      </c>
      <c r="B134" s="233">
        <f t="shared" ref="B134:U134" si="6">COUNTIF(B$8:B$127,4)</f>
        <v>0</v>
      </c>
      <c r="C134" s="42">
        <f t="shared" si="6"/>
        <v>0</v>
      </c>
      <c r="D134" s="42">
        <f t="shared" si="6"/>
        <v>3</v>
      </c>
      <c r="E134" s="257">
        <f t="shared" si="6"/>
        <v>2</v>
      </c>
      <c r="F134" s="42">
        <f t="shared" si="6"/>
        <v>0</v>
      </c>
      <c r="G134" s="42">
        <f t="shared" si="6"/>
        <v>0</v>
      </c>
      <c r="H134" s="42">
        <f t="shared" si="6"/>
        <v>0</v>
      </c>
      <c r="I134" s="42">
        <f t="shared" si="6"/>
        <v>0</v>
      </c>
      <c r="J134" s="42">
        <f t="shared" si="6"/>
        <v>0</v>
      </c>
      <c r="K134" s="42">
        <f t="shared" si="6"/>
        <v>0</v>
      </c>
      <c r="L134" s="42">
        <f t="shared" si="6"/>
        <v>0</v>
      </c>
      <c r="M134" s="42">
        <f t="shared" si="6"/>
        <v>0</v>
      </c>
      <c r="N134" s="42">
        <f t="shared" si="6"/>
        <v>0</v>
      </c>
      <c r="O134" s="261">
        <f t="shared" si="6"/>
        <v>0</v>
      </c>
      <c r="P134" s="262">
        <f t="shared" si="6"/>
        <v>0</v>
      </c>
      <c r="Q134" s="42">
        <f t="shared" si="6"/>
        <v>0</v>
      </c>
      <c r="R134" s="42">
        <f t="shared" si="6"/>
        <v>0</v>
      </c>
      <c r="S134" s="42">
        <f t="shared" si="6"/>
        <v>0</v>
      </c>
      <c r="T134" s="42">
        <f t="shared" si="6"/>
        <v>0</v>
      </c>
      <c r="U134" s="257">
        <f t="shared" si="6"/>
        <v>0</v>
      </c>
    </row>
    <row r="135" spans="1:21" ht="21" x14ac:dyDescent="0.2">
      <c r="A135" s="228" t="s">
        <v>194</v>
      </c>
      <c r="B135" s="233">
        <f t="shared" ref="B135:U135" si="7">COUNTIF(B$8:B$127,5)</f>
        <v>0</v>
      </c>
      <c r="C135" s="42">
        <f t="shared" si="7"/>
        <v>0</v>
      </c>
      <c r="D135" s="42">
        <f t="shared" si="7"/>
        <v>0</v>
      </c>
      <c r="E135" s="257">
        <f t="shared" si="7"/>
        <v>0</v>
      </c>
      <c r="F135" s="42">
        <f t="shared" si="7"/>
        <v>0</v>
      </c>
      <c r="G135" s="42">
        <f t="shared" si="7"/>
        <v>0</v>
      </c>
      <c r="H135" s="42">
        <f t="shared" si="7"/>
        <v>0</v>
      </c>
      <c r="I135" s="42">
        <f t="shared" si="7"/>
        <v>0</v>
      </c>
      <c r="J135" s="42">
        <f t="shared" si="7"/>
        <v>0</v>
      </c>
      <c r="K135" s="42">
        <f t="shared" si="7"/>
        <v>0</v>
      </c>
      <c r="L135" s="42">
        <f t="shared" si="7"/>
        <v>0</v>
      </c>
      <c r="M135" s="42">
        <f t="shared" si="7"/>
        <v>0</v>
      </c>
      <c r="N135" s="42">
        <f t="shared" si="7"/>
        <v>0</v>
      </c>
      <c r="O135" s="261">
        <f t="shared" si="7"/>
        <v>0</v>
      </c>
      <c r="P135" s="262">
        <f t="shared" si="7"/>
        <v>0</v>
      </c>
      <c r="Q135" s="42">
        <f t="shared" si="7"/>
        <v>0</v>
      </c>
      <c r="R135" s="42">
        <f t="shared" si="7"/>
        <v>0</v>
      </c>
      <c r="S135" s="42">
        <f t="shared" si="7"/>
        <v>0</v>
      </c>
      <c r="T135" s="42">
        <f t="shared" si="7"/>
        <v>0</v>
      </c>
      <c r="U135" s="257">
        <f t="shared" si="7"/>
        <v>0</v>
      </c>
    </row>
    <row r="136" spans="1:21" ht="21" x14ac:dyDescent="0.2">
      <c r="A136" s="228" t="s">
        <v>195</v>
      </c>
      <c r="B136" s="233">
        <f t="shared" ref="B136:U136" si="8">COUNTIF(B$8:B$127,6)</f>
        <v>0</v>
      </c>
      <c r="C136" s="42">
        <f t="shared" si="8"/>
        <v>0</v>
      </c>
      <c r="D136" s="42">
        <f t="shared" si="8"/>
        <v>0</v>
      </c>
      <c r="E136" s="257">
        <f t="shared" si="8"/>
        <v>0</v>
      </c>
      <c r="F136" s="42">
        <f t="shared" si="8"/>
        <v>0</v>
      </c>
      <c r="G136" s="42">
        <f t="shared" si="8"/>
        <v>0</v>
      </c>
      <c r="H136" s="42">
        <f t="shared" si="8"/>
        <v>0</v>
      </c>
      <c r="I136" s="42">
        <f t="shared" si="8"/>
        <v>0</v>
      </c>
      <c r="J136" s="42">
        <f t="shared" si="8"/>
        <v>0</v>
      </c>
      <c r="K136" s="42">
        <f t="shared" si="8"/>
        <v>0</v>
      </c>
      <c r="L136" s="42">
        <f t="shared" si="8"/>
        <v>0</v>
      </c>
      <c r="M136" s="42">
        <f t="shared" si="8"/>
        <v>0</v>
      </c>
      <c r="N136" s="42">
        <f t="shared" si="8"/>
        <v>0</v>
      </c>
      <c r="O136" s="261">
        <f t="shared" si="8"/>
        <v>0</v>
      </c>
      <c r="P136" s="262">
        <f t="shared" si="8"/>
        <v>0</v>
      </c>
      <c r="Q136" s="42">
        <f t="shared" si="8"/>
        <v>0</v>
      </c>
      <c r="R136" s="42">
        <f t="shared" si="8"/>
        <v>0</v>
      </c>
      <c r="S136" s="42">
        <f t="shared" si="8"/>
        <v>0</v>
      </c>
      <c r="T136" s="42">
        <f t="shared" si="8"/>
        <v>0</v>
      </c>
      <c r="U136" s="257">
        <f t="shared" si="8"/>
        <v>0</v>
      </c>
    </row>
    <row r="137" spans="1:21" ht="21" x14ac:dyDescent="0.2">
      <c r="A137" s="228" t="s">
        <v>196</v>
      </c>
      <c r="B137" s="233">
        <f t="shared" ref="B137:U137" si="9">COUNTIF(B$8:B$127,7)</f>
        <v>0</v>
      </c>
      <c r="C137" s="42">
        <f t="shared" si="9"/>
        <v>0</v>
      </c>
      <c r="D137" s="42">
        <f t="shared" si="9"/>
        <v>0</v>
      </c>
      <c r="E137" s="257">
        <f t="shared" si="9"/>
        <v>0</v>
      </c>
      <c r="F137" s="42">
        <f t="shared" si="9"/>
        <v>0</v>
      </c>
      <c r="G137" s="42">
        <f t="shared" si="9"/>
        <v>0</v>
      </c>
      <c r="H137" s="42">
        <f t="shared" si="9"/>
        <v>0</v>
      </c>
      <c r="I137" s="42">
        <f t="shared" si="9"/>
        <v>0</v>
      </c>
      <c r="J137" s="42">
        <f t="shared" si="9"/>
        <v>0</v>
      </c>
      <c r="K137" s="42">
        <f t="shared" si="9"/>
        <v>0</v>
      </c>
      <c r="L137" s="42">
        <f t="shared" si="9"/>
        <v>0</v>
      </c>
      <c r="M137" s="42">
        <f t="shared" si="9"/>
        <v>0</v>
      </c>
      <c r="N137" s="42">
        <f t="shared" si="9"/>
        <v>0</v>
      </c>
      <c r="O137" s="261">
        <f t="shared" si="9"/>
        <v>0</v>
      </c>
      <c r="P137" s="262">
        <f t="shared" si="9"/>
        <v>0</v>
      </c>
      <c r="Q137" s="42">
        <f t="shared" si="9"/>
        <v>0</v>
      </c>
      <c r="R137" s="42">
        <f t="shared" si="9"/>
        <v>0</v>
      </c>
      <c r="S137" s="42">
        <f t="shared" si="9"/>
        <v>0</v>
      </c>
      <c r="T137" s="42">
        <f t="shared" si="9"/>
        <v>0</v>
      </c>
      <c r="U137" s="257">
        <f t="shared" si="9"/>
        <v>0</v>
      </c>
    </row>
    <row r="138" spans="1:21" ht="21" x14ac:dyDescent="0.2">
      <c r="A138" s="228" t="s">
        <v>197</v>
      </c>
      <c r="B138" s="233">
        <f t="shared" ref="B138:U138" si="10">COUNTIF(B$8:B$127,8)</f>
        <v>0</v>
      </c>
      <c r="C138" s="42">
        <f t="shared" si="10"/>
        <v>0</v>
      </c>
      <c r="D138" s="42">
        <f t="shared" si="10"/>
        <v>0</v>
      </c>
      <c r="E138" s="257">
        <f t="shared" si="10"/>
        <v>0</v>
      </c>
      <c r="F138" s="42">
        <f t="shared" si="10"/>
        <v>0</v>
      </c>
      <c r="G138" s="42">
        <f t="shared" si="10"/>
        <v>0</v>
      </c>
      <c r="H138" s="42">
        <f t="shared" si="10"/>
        <v>0</v>
      </c>
      <c r="I138" s="42">
        <f t="shared" si="10"/>
        <v>0</v>
      </c>
      <c r="J138" s="42">
        <f t="shared" si="10"/>
        <v>0</v>
      </c>
      <c r="K138" s="42">
        <f t="shared" si="10"/>
        <v>0</v>
      </c>
      <c r="L138" s="42">
        <f t="shared" si="10"/>
        <v>0</v>
      </c>
      <c r="M138" s="42">
        <f t="shared" si="10"/>
        <v>0</v>
      </c>
      <c r="N138" s="42">
        <f t="shared" si="10"/>
        <v>0</v>
      </c>
      <c r="O138" s="261">
        <f t="shared" si="10"/>
        <v>0</v>
      </c>
      <c r="P138" s="262">
        <f t="shared" si="10"/>
        <v>0</v>
      </c>
      <c r="Q138" s="42">
        <f t="shared" si="10"/>
        <v>0</v>
      </c>
      <c r="R138" s="42">
        <f t="shared" si="10"/>
        <v>0</v>
      </c>
      <c r="S138" s="42">
        <f t="shared" si="10"/>
        <v>0</v>
      </c>
      <c r="T138" s="42">
        <f t="shared" si="10"/>
        <v>0</v>
      </c>
      <c r="U138" s="257">
        <f t="shared" si="10"/>
        <v>0</v>
      </c>
    </row>
    <row r="139" spans="1:21" ht="21" x14ac:dyDescent="0.2">
      <c r="A139" s="228" t="s">
        <v>198</v>
      </c>
      <c r="B139" s="233">
        <f t="shared" ref="B139:U139" si="11">COUNTIF(B$8:B$127,9)</f>
        <v>0</v>
      </c>
      <c r="C139" s="42">
        <f t="shared" si="11"/>
        <v>0</v>
      </c>
      <c r="D139" s="42">
        <f t="shared" si="11"/>
        <v>0</v>
      </c>
      <c r="E139" s="257">
        <f t="shared" si="11"/>
        <v>0</v>
      </c>
      <c r="F139" s="42">
        <f t="shared" si="11"/>
        <v>0</v>
      </c>
      <c r="G139" s="42">
        <f t="shared" si="11"/>
        <v>0</v>
      </c>
      <c r="H139" s="42">
        <f t="shared" si="11"/>
        <v>0</v>
      </c>
      <c r="I139" s="42">
        <f t="shared" si="11"/>
        <v>0</v>
      </c>
      <c r="J139" s="42">
        <f t="shared" si="11"/>
        <v>0</v>
      </c>
      <c r="K139" s="42">
        <f t="shared" si="11"/>
        <v>0</v>
      </c>
      <c r="L139" s="42">
        <f t="shared" si="11"/>
        <v>0</v>
      </c>
      <c r="M139" s="42">
        <f t="shared" si="11"/>
        <v>0</v>
      </c>
      <c r="N139" s="42">
        <f t="shared" si="11"/>
        <v>0</v>
      </c>
      <c r="O139" s="261">
        <f t="shared" si="11"/>
        <v>0</v>
      </c>
      <c r="P139" s="262">
        <f t="shared" si="11"/>
        <v>0</v>
      </c>
      <c r="Q139" s="42">
        <f t="shared" si="11"/>
        <v>0</v>
      </c>
      <c r="R139" s="42">
        <f t="shared" si="11"/>
        <v>0</v>
      </c>
      <c r="S139" s="42">
        <f t="shared" si="11"/>
        <v>0</v>
      </c>
      <c r="T139" s="42">
        <f t="shared" si="11"/>
        <v>0</v>
      </c>
      <c r="U139" s="257">
        <f t="shared" si="11"/>
        <v>0</v>
      </c>
    </row>
    <row r="140" spans="1:21" ht="21" x14ac:dyDescent="0.2">
      <c r="A140" s="228" t="s">
        <v>199</v>
      </c>
      <c r="B140" s="233">
        <f t="shared" ref="B140:U140" si="12">COUNTIF(B$8:B$127,10)</f>
        <v>0</v>
      </c>
      <c r="C140" s="42">
        <f t="shared" si="12"/>
        <v>0</v>
      </c>
      <c r="D140" s="42">
        <f t="shared" si="12"/>
        <v>0</v>
      </c>
      <c r="E140" s="257">
        <f t="shared" si="12"/>
        <v>0</v>
      </c>
      <c r="F140" s="42">
        <f t="shared" si="12"/>
        <v>0</v>
      </c>
      <c r="G140" s="42">
        <f t="shared" si="12"/>
        <v>0</v>
      </c>
      <c r="H140" s="42">
        <f t="shared" si="12"/>
        <v>0</v>
      </c>
      <c r="I140" s="42">
        <f t="shared" si="12"/>
        <v>0</v>
      </c>
      <c r="J140" s="42">
        <f t="shared" si="12"/>
        <v>0</v>
      </c>
      <c r="K140" s="42">
        <f t="shared" si="12"/>
        <v>0</v>
      </c>
      <c r="L140" s="42">
        <f t="shared" si="12"/>
        <v>0</v>
      </c>
      <c r="M140" s="42">
        <f t="shared" si="12"/>
        <v>0</v>
      </c>
      <c r="N140" s="42">
        <f t="shared" si="12"/>
        <v>0</v>
      </c>
      <c r="O140" s="261">
        <f t="shared" si="12"/>
        <v>0</v>
      </c>
      <c r="P140" s="262">
        <f t="shared" si="12"/>
        <v>0</v>
      </c>
      <c r="Q140" s="42">
        <f t="shared" si="12"/>
        <v>0</v>
      </c>
      <c r="R140" s="42">
        <f t="shared" si="12"/>
        <v>0</v>
      </c>
      <c r="S140" s="42">
        <f t="shared" si="12"/>
        <v>0</v>
      </c>
      <c r="T140" s="42">
        <f t="shared" si="12"/>
        <v>0</v>
      </c>
      <c r="U140" s="257">
        <f t="shared" si="12"/>
        <v>0</v>
      </c>
    </row>
    <row r="141" spans="1:21" ht="38.25" thickBot="1" x14ac:dyDescent="0.25">
      <c r="A141" s="270" t="s">
        <v>200</v>
      </c>
      <c r="B141" s="236">
        <f>B129-B130</f>
        <v>50</v>
      </c>
      <c r="C141" s="236">
        <f t="shared" ref="C141:U141" si="13">C129-C130</f>
        <v>50</v>
      </c>
      <c r="D141" s="236">
        <f t="shared" si="13"/>
        <v>50</v>
      </c>
      <c r="E141" s="258">
        <f t="shared" si="13"/>
        <v>50</v>
      </c>
      <c r="F141" s="265">
        <f t="shared" si="13"/>
        <v>50</v>
      </c>
      <c r="G141" s="236">
        <f t="shared" si="13"/>
        <v>50</v>
      </c>
      <c r="H141" s="236">
        <f t="shared" si="13"/>
        <v>50</v>
      </c>
      <c r="I141" s="236">
        <f t="shared" si="13"/>
        <v>50</v>
      </c>
      <c r="J141" s="236">
        <f t="shared" si="13"/>
        <v>50</v>
      </c>
      <c r="K141" s="236">
        <f>K129-K130</f>
        <v>50</v>
      </c>
      <c r="L141" s="236">
        <f t="shared" si="13"/>
        <v>50</v>
      </c>
      <c r="M141" s="236">
        <f t="shared" si="13"/>
        <v>50</v>
      </c>
      <c r="N141" s="236">
        <f t="shared" si="13"/>
        <v>50</v>
      </c>
      <c r="O141" s="266">
        <f t="shared" si="13"/>
        <v>50</v>
      </c>
      <c r="P141" s="263">
        <f t="shared" si="13"/>
        <v>50</v>
      </c>
      <c r="Q141" s="265">
        <f t="shared" si="13"/>
        <v>50</v>
      </c>
      <c r="R141" s="236">
        <f t="shared" si="13"/>
        <v>43</v>
      </c>
      <c r="S141" s="236">
        <f t="shared" si="13"/>
        <v>43</v>
      </c>
      <c r="T141" s="236">
        <f t="shared" si="13"/>
        <v>43</v>
      </c>
      <c r="U141" s="258">
        <f t="shared" si="13"/>
        <v>0</v>
      </c>
    </row>
  </sheetData>
  <sheetProtection algorithmName="SHA-512" hashValue="Ib2PKPmdObVDPwQHjPz/rjFjmzNKiDvm8kNirFZ6LpIIm409+lUzWFYppjCGXVdzyXg+uZWGxIu8CJf5rbgcCw==" saltValue="oRYfOedvBazFtxN3LkCG2g==" spinCount="100000" sheet="1" autoFilter="0"/>
  <mergeCells count="15">
    <mergeCell ref="P5:P6"/>
    <mergeCell ref="F5:O5"/>
    <mergeCell ref="Q6:Q7"/>
    <mergeCell ref="Q5:U5"/>
    <mergeCell ref="Q4:U4"/>
    <mergeCell ref="R6:R7"/>
    <mergeCell ref="S6:S7"/>
    <mergeCell ref="T6:T7"/>
    <mergeCell ref="U6:U7"/>
    <mergeCell ref="B3:E3"/>
    <mergeCell ref="B5:B7"/>
    <mergeCell ref="C5:C7"/>
    <mergeCell ref="F4:O4"/>
    <mergeCell ref="D5:D7"/>
    <mergeCell ref="E5:E7"/>
  </mergeCells>
  <conditionalFormatting sqref="B8:B127">
    <cfRule type="cellIs" dxfId="11" priority="44" operator="notBetween">
      <formula>1</formula>
      <formula>76</formula>
    </cfRule>
  </conditionalFormatting>
  <conditionalFormatting sqref="B8:U127">
    <cfRule type="containsBlanks" dxfId="10" priority="2">
      <formula>LEN(TRIM(B8))=0</formula>
    </cfRule>
  </conditionalFormatting>
  <conditionalFormatting sqref="C8:C127">
    <cfRule type="cellIs" dxfId="9" priority="42" operator="notBetween">
      <formula>0</formula>
      <formula>2</formula>
    </cfRule>
  </conditionalFormatting>
  <conditionalFormatting sqref="C8:F127">
    <cfRule type="expression" dxfId="8" priority="16">
      <formula>IF($B8&gt;=1,C8="")</formula>
    </cfRule>
  </conditionalFormatting>
  <conditionalFormatting sqref="D8:D127">
    <cfRule type="cellIs" dxfId="7" priority="40" operator="notBetween">
      <formula>0</formula>
      <formula>5</formula>
    </cfRule>
  </conditionalFormatting>
  <conditionalFormatting sqref="E8:E127">
    <cfRule type="cellIs" dxfId="6" priority="38" operator="notBetween">
      <formula>0</formula>
      <formula>4</formula>
    </cfRule>
  </conditionalFormatting>
  <conditionalFormatting sqref="F8:Q127">
    <cfRule type="cellIs" dxfId="5" priority="10" operator="notBetween">
      <formula>0</formula>
      <formula>2</formula>
    </cfRule>
  </conditionalFormatting>
  <conditionalFormatting sqref="G8:O127">
    <cfRule type="expression" dxfId="4" priority="21">
      <formula>IF($F8&gt;=1,G8="")</formula>
    </cfRule>
  </conditionalFormatting>
  <conditionalFormatting sqref="P8:Q127">
    <cfRule type="expression" dxfId="3" priority="4">
      <formula>IF($B8&gt;=1,P8="")</formula>
    </cfRule>
  </conditionalFormatting>
  <conditionalFormatting sqref="R8:T127">
    <cfRule type="cellIs" dxfId="2" priority="8" operator="notBetween">
      <formula>1</formula>
      <formula>2</formula>
    </cfRule>
  </conditionalFormatting>
  <conditionalFormatting sqref="R8:U127">
    <cfRule type="expression" dxfId="1" priority="1">
      <formula>IF($Q8=1,R8="")</formula>
    </cfRule>
  </conditionalFormatting>
  <conditionalFormatting sqref="U8:U127">
    <cfRule type="cellIs" dxfId="0" priority="3" operator="lessThan">
      <formula>0</formula>
    </cfRule>
  </conditionalFormatting>
  <dataValidations count="1">
    <dataValidation allowBlank="1" showInputMessage="1" showErrorMessage="1" errorTitle="กรอกผิด" error="กรอกผิด" sqref="B128:U128" xr:uid="{00000000-0002-0000-0300-000000000000}"/>
  </dataValidations>
  <pageMargins left="0.7" right="0.7" top="0.75" bottom="0.75" header="0.3" footer="0.3"/>
  <pageSetup paperSize="9" orientation="portrait" r:id="rId1"/>
  <ignoredErrors>
    <ignoredError sqref="B2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G98"/>
  <sheetViews>
    <sheetView topLeftCell="A64" workbookViewId="0">
      <selection activeCell="F18" sqref="F18"/>
    </sheetView>
  </sheetViews>
  <sheetFormatPr defaultRowHeight="15" x14ac:dyDescent="0.25"/>
  <cols>
    <col min="1" max="1" width="45" style="5" customWidth="1"/>
    <col min="2" max="3" width="9" style="36"/>
  </cols>
  <sheetData>
    <row r="1" spans="1:3" s="166" customFormat="1" ht="27.95" customHeight="1" thickBot="1" x14ac:dyDescent="0.25">
      <c r="A1" s="4" t="s">
        <v>617</v>
      </c>
      <c r="B1" s="165"/>
      <c r="C1" s="165"/>
    </row>
    <row r="2" spans="1:3" ht="42.75" thickBot="1" x14ac:dyDescent="0.25">
      <c r="A2" s="155" t="s">
        <v>467</v>
      </c>
      <c r="B2" s="156" t="s">
        <v>39</v>
      </c>
      <c r="C2" s="157" t="s">
        <v>35</v>
      </c>
    </row>
    <row r="3" spans="1:3" ht="24.95" customHeight="1" x14ac:dyDescent="0.2">
      <c r="A3" s="16" t="s">
        <v>40</v>
      </c>
      <c r="B3" s="46"/>
      <c r="C3" s="47"/>
    </row>
    <row r="4" spans="1:3" ht="21" x14ac:dyDescent="0.2">
      <c r="A4" s="6" t="s">
        <v>57</v>
      </c>
      <c r="B4" s="172">
        <f>'แบบสอบถามชุดที่ 1'!C13</f>
        <v>0</v>
      </c>
      <c r="C4" s="55">
        <f>IFERROR((B4/$B$19)*100,0)</f>
        <v>0</v>
      </c>
    </row>
    <row r="5" spans="1:3" ht="21" x14ac:dyDescent="0.2">
      <c r="A5" s="6" t="s">
        <v>271</v>
      </c>
      <c r="B5" s="172">
        <f>'แบบสอบถามชุดที่ 1'!C14</f>
        <v>1</v>
      </c>
      <c r="C5" s="55">
        <f>IFERROR((B5/$B$19)*100,0)</f>
        <v>1.4705882352941175</v>
      </c>
    </row>
    <row r="6" spans="1:3" ht="21.75" thickBot="1" x14ac:dyDescent="0.25">
      <c r="A6" s="152" t="s">
        <v>58</v>
      </c>
      <c r="B6" s="153">
        <f>SUM(B4:B5)</f>
        <v>1</v>
      </c>
      <c r="C6" s="154">
        <f>SUM(C4:C5)</f>
        <v>1.4705882352941175</v>
      </c>
    </row>
    <row r="7" spans="1:3" ht="24.95" customHeight="1" x14ac:dyDescent="0.2">
      <c r="A7" s="16" t="s">
        <v>46</v>
      </c>
      <c r="B7" s="48"/>
      <c r="C7" s="49"/>
    </row>
    <row r="8" spans="1:3" ht="21" x14ac:dyDescent="0.2">
      <c r="A8" s="6" t="s">
        <v>47</v>
      </c>
      <c r="B8" s="33">
        <f>'แบบสอบถามชุดที่ 2'!C14</f>
        <v>1</v>
      </c>
      <c r="C8" s="55">
        <f>IFERROR((B8/$B$19)*100,0)</f>
        <v>1.4705882352941175</v>
      </c>
    </row>
    <row r="9" spans="1:3" ht="21" x14ac:dyDescent="0.2">
      <c r="A9" s="6" t="s">
        <v>160</v>
      </c>
      <c r="B9" s="33">
        <f>'แบบสอบถามชุดที่ 2'!C15</f>
        <v>1</v>
      </c>
      <c r="C9" s="55">
        <f>IFERROR((B9/$B$19)*100,0)</f>
        <v>1.4705882352941175</v>
      </c>
    </row>
    <row r="10" spans="1:3" ht="21.75" thickBot="1" x14ac:dyDescent="0.25">
      <c r="A10" s="152" t="s">
        <v>48</v>
      </c>
      <c r="B10" s="153">
        <f>SUM(B8:B9)</f>
        <v>2</v>
      </c>
      <c r="C10" s="154">
        <f>SUM(C8:C9)</f>
        <v>2.9411764705882351</v>
      </c>
    </row>
    <row r="11" spans="1:3" ht="24.95" customHeight="1" x14ac:dyDescent="0.2">
      <c r="A11" s="16" t="s">
        <v>161</v>
      </c>
      <c r="B11" s="48"/>
      <c r="C11" s="49"/>
    </row>
    <row r="12" spans="1:3" ht="42" x14ac:dyDescent="0.2">
      <c r="A12" s="173" t="s">
        <v>468</v>
      </c>
      <c r="B12" s="33">
        <f>'แบบสอบถามชุดที่ 3'!B57</f>
        <v>15</v>
      </c>
      <c r="C12" s="55">
        <f>IFERROR((B12/$B$19)*100,0)</f>
        <v>22.058823529411764</v>
      </c>
    </row>
    <row r="13" spans="1:3" ht="21" x14ac:dyDescent="0.2">
      <c r="A13" s="218" t="s">
        <v>466</v>
      </c>
      <c r="B13" s="33">
        <f>'แบบสอบถามชุดที่ 3'!B46</f>
        <v>0</v>
      </c>
      <c r="C13" s="55">
        <f>IFERROR((B13/$B$19)*100,0)</f>
        <v>0</v>
      </c>
    </row>
    <row r="14" spans="1:3" ht="21.75" thickBot="1" x14ac:dyDescent="0.25">
      <c r="A14" s="152" t="s">
        <v>163</v>
      </c>
      <c r="B14" s="153">
        <f>SUM(B12:B13)</f>
        <v>15</v>
      </c>
      <c r="C14" s="154">
        <f>SUM(C12:C13)</f>
        <v>22.058823529411764</v>
      </c>
    </row>
    <row r="15" spans="1:3" ht="24.95" customHeight="1" x14ac:dyDescent="0.2">
      <c r="A15" s="16" t="s">
        <v>273</v>
      </c>
      <c r="B15" s="48"/>
      <c r="C15" s="49"/>
    </row>
    <row r="16" spans="1:3" ht="21" x14ac:dyDescent="0.2">
      <c r="A16" s="6" t="s">
        <v>272</v>
      </c>
      <c r="B16" s="33">
        <f>'แบบสอบถามชุดที่ 4'!B141</f>
        <v>50</v>
      </c>
      <c r="C16" s="55">
        <f>IFERROR((B16/$B$19)*100,0)</f>
        <v>73.529411764705884</v>
      </c>
    </row>
    <row r="17" spans="1:7" ht="21" x14ac:dyDescent="0.2">
      <c r="A17" s="218" t="s">
        <v>466</v>
      </c>
      <c r="B17" s="33">
        <f>'แบบสอบถามชุดที่ 4'!B130</f>
        <v>0</v>
      </c>
      <c r="C17" s="55">
        <f>IFERROR((B17/$B$19)*100,0)</f>
        <v>0</v>
      </c>
    </row>
    <row r="18" spans="1:7" ht="21.75" thickBot="1" x14ac:dyDescent="0.25">
      <c r="A18" s="152" t="s">
        <v>274</v>
      </c>
      <c r="B18" s="153">
        <f>SUM(B16:B17)</f>
        <v>50</v>
      </c>
      <c r="C18" s="154">
        <f>SUM(C16:C17)</f>
        <v>73.529411764705884</v>
      </c>
    </row>
    <row r="19" spans="1:7" ht="21.75" thickBot="1" x14ac:dyDescent="0.25">
      <c r="A19" s="162" t="s">
        <v>201</v>
      </c>
      <c r="B19" s="163">
        <f>IFERROR((B6+B10+B14+B18),0)</f>
        <v>68</v>
      </c>
      <c r="C19" s="164">
        <f>C6+C10+C14+C18</f>
        <v>100</v>
      </c>
    </row>
    <row r="20" spans="1:7" ht="21" x14ac:dyDescent="0.2">
      <c r="A20" s="8"/>
    </row>
    <row r="21" spans="1:7" s="166" customFormat="1" ht="21.75" thickBot="1" x14ac:dyDescent="0.25">
      <c r="A21" s="4" t="s">
        <v>458</v>
      </c>
      <c r="B21" s="165"/>
      <c r="C21" s="165"/>
    </row>
    <row r="22" spans="1:7" ht="21.75" thickBot="1" x14ac:dyDescent="0.25">
      <c r="A22" s="614" t="s">
        <v>15</v>
      </c>
      <c r="B22" s="612" t="s">
        <v>33</v>
      </c>
      <c r="C22" s="616"/>
      <c r="D22" s="616"/>
      <c r="E22" s="613"/>
      <c r="F22" s="608" t="s">
        <v>34</v>
      </c>
      <c r="G22" s="610" t="s">
        <v>35</v>
      </c>
    </row>
    <row r="23" spans="1:7" ht="105.75" thickBot="1" x14ac:dyDescent="0.25">
      <c r="A23" s="615"/>
      <c r="B23" s="156" t="s">
        <v>36</v>
      </c>
      <c r="C23" s="158" t="s">
        <v>49</v>
      </c>
      <c r="D23" s="159" t="s">
        <v>162</v>
      </c>
      <c r="E23" s="160" t="s">
        <v>272</v>
      </c>
      <c r="F23" s="609"/>
      <c r="G23" s="611"/>
    </row>
    <row r="24" spans="1:7" ht="21" x14ac:dyDescent="0.2">
      <c r="A24" s="9" t="s">
        <v>37</v>
      </c>
      <c r="B24" s="52">
        <f>'แบบสอบถามชุดที่ 1'!D13</f>
        <v>0</v>
      </c>
      <c r="C24" s="53">
        <f>'แบบสอบถามชุดที่ 2'!D14</f>
        <v>1</v>
      </c>
      <c r="D24" s="53">
        <f>'แบบสอบถามชุดที่ 3'!G47</f>
        <v>0</v>
      </c>
      <c r="E24" s="54">
        <f>'แบบสอบถามชุดที่ 4'!C131</f>
        <v>21</v>
      </c>
      <c r="F24" s="52">
        <f>SUM(B24:E24)</f>
        <v>22</v>
      </c>
      <c r="G24" s="57">
        <f>IFERROR((F24/$F$27)*100,0)</f>
        <v>32.352941176470587</v>
      </c>
    </row>
    <row r="25" spans="1:7" ht="21" x14ac:dyDescent="0.2">
      <c r="A25" s="167" t="s">
        <v>38</v>
      </c>
      <c r="B25" s="168">
        <f>'แบบสอบถามชุดที่ 1'!D14</f>
        <v>1</v>
      </c>
      <c r="C25" s="169">
        <f>'แบบสอบถามชุดที่ 2'!D15</f>
        <v>1</v>
      </c>
      <c r="D25" s="169">
        <f>'แบบสอบถามชุดที่ 3'!G48</f>
        <v>15</v>
      </c>
      <c r="E25" s="170">
        <f>'แบบสอบถามชุดที่ 4'!C132</f>
        <v>29</v>
      </c>
      <c r="F25" s="168">
        <f>SUM(B25:E25)</f>
        <v>46</v>
      </c>
      <c r="G25" s="171">
        <f>IFERROR((F25/$F$27)*100,0)</f>
        <v>67.64705882352942</v>
      </c>
    </row>
    <row r="26" spans="1:7" ht="21.75" thickBot="1" x14ac:dyDescent="0.25">
      <c r="A26" s="219" t="s">
        <v>466</v>
      </c>
      <c r="B26" s="168">
        <f>'แบบสอบถามชุดที่ 1'!D12</f>
        <v>0</v>
      </c>
      <c r="C26" s="169">
        <f>'แบบสอบถามชุดที่ 2'!D13</f>
        <v>0</v>
      </c>
      <c r="D26" s="169">
        <f>'แบบสอบถามชุดที่ 3'!G46</f>
        <v>0</v>
      </c>
      <c r="E26" s="170">
        <f>'แบบสอบถามชุดที่ 4'!C130</f>
        <v>0</v>
      </c>
      <c r="F26" s="168">
        <f>SUM(B26:E26)</f>
        <v>0</v>
      </c>
      <c r="G26" s="171">
        <f>IFERROR((F26/$F$27)*100,0)</f>
        <v>0</v>
      </c>
    </row>
    <row r="27" spans="1:7" ht="21.75" thickBot="1" x14ac:dyDescent="0.25">
      <c r="A27" s="29" t="s">
        <v>31</v>
      </c>
      <c r="B27" s="30">
        <f t="shared" ref="B27:G27" si="0">SUM(B24:B26)</f>
        <v>1</v>
      </c>
      <c r="C27" s="31">
        <f t="shared" si="0"/>
        <v>2</v>
      </c>
      <c r="D27" s="31">
        <f t="shared" si="0"/>
        <v>15</v>
      </c>
      <c r="E27" s="32">
        <f t="shared" si="0"/>
        <v>50</v>
      </c>
      <c r="F27" s="30">
        <f t="shared" si="0"/>
        <v>68</v>
      </c>
      <c r="G27" s="56">
        <f t="shared" si="0"/>
        <v>100</v>
      </c>
    </row>
    <row r="29" spans="1:7" s="166" customFormat="1" ht="21.75" thickBot="1" x14ac:dyDescent="0.25">
      <c r="A29" s="4" t="s">
        <v>459</v>
      </c>
      <c r="B29" s="165"/>
      <c r="C29" s="165"/>
    </row>
    <row r="30" spans="1:7" ht="21.75" thickBot="1" x14ac:dyDescent="0.25">
      <c r="A30" s="614" t="s">
        <v>14</v>
      </c>
      <c r="B30" s="612" t="s">
        <v>33</v>
      </c>
      <c r="C30" s="616"/>
      <c r="D30" s="616"/>
      <c r="E30" s="613"/>
      <c r="F30" s="608" t="s">
        <v>34</v>
      </c>
      <c r="G30" s="610" t="s">
        <v>35</v>
      </c>
    </row>
    <row r="31" spans="1:7" ht="105.75" thickBot="1" x14ac:dyDescent="0.25">
      <c r="A31" s="615"/>
      <c r="B31" s="156" t="s">
        <v>36</v>
      </c>
      <c r="C31" s="158" t="s">
        <v>49</v>
      </c>
      <c r="D31" s="159" t="s">
        <v>162</v>
      </c>
      <c r="E31" s="160" t="s">
        <v>272</v>
      </c>
      <c r="F31" s="609"/>
      <c r="G31" s="611"/>
    </row>
    <row r="32" spans="1:7" ht="21" x14ac:dyDescent="0.2">
      <c r="A32" s="12" t="s">
        <v>181</v>
      </c>
      <c r="B32" s="52">
        <f>'แบบสอบถามชุดที่ 1'!E13</f>
        <v>0</v>
      </c>
      <c r="C32" s="53">
        <f>'แบบสอบถามชุดที่ 2'!E14</f>
        <v>0</v>
      </c>
      <c r="D32" s="53">
        <f>'แบบสอบถามชุดที่ 3'!H47</f>
        <v>0</v>
      </c>
      <c r="E32" s="54">
        <f>'แบบสอบถามชุดที่ 4'!D131</f>
        <v>3</v>
      </c>
      <c r="F32" s="52">
        <f t="shared" ref="F32:F37" si="1">SUM(B32:E32)</f>
        <v>3</v>
      </c>
      <c r="G32" s="57">
        <f t="shared" ref="G32:G37" si="2">IFERROR((F32/$F$38)*100,0)</f>
        <v>4.4117647058823533</v>
      </c>
    </row>
    <row r="33" spans="1:7" ht="21" x14ac:dyDescent="0.2">
      <c r="A33" s="9" t="s">
        <v>182</v>
      </c>
      <c r="B33" s="33">
        <f>'แบบสอบถามชุดที่ 1'!E14</f>
        <v>0</v>
      </c>
      <c r="C33" s="35">
        <f>'แบบสอบถามชุดที่ 2'!E15</f>
        <v>0</v>
      </c>
      <c r="D33" s="35">
        <f>'แบบสอบถามชุดที่ 3'!H48</f>
        <v>0</v>
      </c>
      <c r="E33" s="34">
        <f>'แบบสอบถามชุดที่ 4'!D132</f>
        <v>21</v>
      </c>
      <c r="F33" s="33">
        <f t="shared" si="1"/>
        <v>21</v>
      </c>
      <c r="G33" s="55">
        <f t="shared" si="2"/>
        <v>30.882352941176471</v>
      </c>
    </row>
    <row r="34" spans="1:7" ht="21" x14ac:dyDescent="0.2">
      <c r="A34" s="10" t="s">
        <v>183</v>
      </c>
      <c r="B34" s="33">
        <f>'แบบสอบถามชุดที่ 1'!E15</f>
        <v>0</v>
      </c>
      <c r="C34" s="35">
        <f>'แบบสอบถามชุดที่ 2'!E16</f>
        <v>0</v>
      </c>
      <c r="D34" s="35">
        <f>'แบบสอบถามชุดที่ 3'!H49</f>
        <v>10</v>
      </c>
      <c r="E34" s="34">
        <f>'แบบสอบถามชุดที่ 4'!D133</f>
        <v>23</v>
      </c>
      <c r="F34" s="33">
        <f t="shared" si="1"/>
        <v>33</v>
      </c>
      <c r="G34" s="55">
        <f t="shared" si="2"/>
        <v>48.529411764705884</v>
      </c>
    </row>
    <row r="35" spans="1:7" ht="21" x14ac:dyDescent="0.2">
      <c r="A35" s="10" t="s">
        <v>184</v>
      </c>
      <c r="B35" s="33">
        <f>'แบบสอบถามชุดที่ 1'!E16</f>
        <v>1</v>
      </c>
      <c r="C35" s="35">
        <f>'แบบสอบถามชุดที่ 2'!E17</f>
        <v>0</v>
      </c>
      <c r="D35" s="35">
        <f>'แบบสอบถามชุดที่ 3'!H50</f>
        <v>4</v>
      </c>
      <c r="E35" s="34">
        <f>'แบบสอบถามชุดที่ 4'!D134</f>
        <v>3</v>
      </c>
      <c r="F35" s="33">
        <f t="shared" si="1"/>
        <v>8</v>
      </c>
      <c r="G35" s="55">
        <f t="shared" si="2"/>
        <v>11.76470588235294</v>
      </c>
    </row>
    <row r="36" spans="1:7" ht="21" x14ac:dyDescent="0.2">
      <c r="A36" s="10" t="s">
        <v>275</v>
      </c>
      <c r="B36" s="168">
        <f>'แบบสอบถามชุดที่ 1'!E17</f>
        <v>0</v>
      </c>
      <c r="C36" s="169">
        <f>'แบบสอบถามชุดที่ 2'!E18</f>
        <v>2</v>
      </c>
      <c r="D36" s="169">
        <f>'แบบสอบถามชุดที่ 3'!H51</f>
        <v>1</v>
      </c>
      <c r="E36" s="170">
        <f>'แบบสอบถามชุดที่ 4'!D135</f>
        <v>0</v>
      </c>
      <c r="F36" s="168">
        <f t="shared" si="1"/>
        <v>3</v>
      </c>
      <c r="G36" s="171">
        <f t="shared" si="2"/>
        <v>4.4117647058823533</v>
      </c>
    </row>
    <row r="37" spans="1:7" ht="21.75" thickBot="1" x14ac:dyDescent="0.25">
      <c r="A37" s="9" t="s">
        <v>466</v>
      </c>
      <c r="B37" s="168">
        <f>'แบบสอบถามชุดที่ 1'!E12</f>
        <v>0</v>
      </c>
      <c r="C37" s="169">
        <f>'แบบสอบถามชุดที่ 2'!E13</f>
        <v>0</v>
      </c>
      <c r="D37" s="169">
        <f>'แบบสอบถามชุดที่ 3'!H46</f>
        <v>0</v>
      </c>
      <c r="E37" s="170">
        <f>'แบบสอบถามชุดที่ 4'!D130</f>
        <v>0</v>
      </c>
      <c r="F37" s="168">
        <f t="shared" si="1"/>
        <v>0</v>
      </c>
      <c r="G37" s="171">
        <f t="shared" si="2"/>
        <v>0</v>
      </c>
    </row>
    <row r="38" spans="1:7" ht="21.75" thickBot="1" x14ac:dyDescent="0.25">
      <c r="A38" s="29" t="s">
        <v>31</v>
      </c>
      <c r="B38" s="30">
        <f t="shared" ref="B38:G38" si="3">SUM(B32:B37)</f>
        <v>1</v>
      </c>
      <c r="C38" s="31">
        <f t="shared" si="3"/>
        <v>2</v>
      </c>
      <c r="D38" s="31">
        <f t="shared" si="3"/>
        <v>15</v>
      </c>
      <c r="E38" s="32">
        <f t="shared" si="3"/>
        <v>50</v>
      </c>
      <c r="F38" s="30">
        <f t="shared" si="3"/>
        <v>68</v>
      </c>
      <c r="G38" s="56">
        <f t="shared" si="3"/>
        <v>100</v>
      </c>
    </row>
    <row r="40" spans="1:7" s="166" customFormat="1" ht="21.75" thickBot="1" x14ac:dyDescent="0.25">
      <c r="A40" s="4" t="s">
        <v>460</v>
      </c>
      <c r="B40" s="165"/>
      <c r="C40" s="165"/>
    </row>
    <row r="41" spans="1:7" ht="21.75" thickBot="1" x14ac:dyDescent="0.25">
      <c r="A41" s="606" t="s">
        <v>175</v>
      </c>
      <c r="B41" s="612" t="s">
        <v>33</v>
      </c>
      <c r="C41" s="613"/>
      <c r="D41" s="608" t="s">
        <v>34</v>
      </c>
      <c r="E41" s="610" t="s">
        <v>35</v>
      </c>
    </row>
    <row r="42" spans="1:7" ht="42.75" thickBot="1" x14ac:dyDescent="0.25">
      <c r="A42" s="607"/>
      <c r="B42" s="156" t="s">
        <v>36</v>
      </c>
      <c r="C42" s="160" t="s">
        <v>49</v>
      </c>
      <c r="D42" s="609"/>
      <c r="E42" s="611"/>
    </row>
    <row r="43" spans="1:7" ht="21" x14ac:dyDescent="0.2">
      <c r="A43" s="9" t="s">
        <v>50</v>
      </c>
      <c r="B43" s="52">
        <f>'แบบสอบถามชุดที่ 1'!F13</f>
        <v>0</v>
      </c>
      <c r="C43" s="54">
        <f>'แบบสอบถามชุดที่ 2'!F14</f>
        <v>0</v>
      </c>
      <c r="D43" s="52">
        <f>SUM(B43:C43)</f>
        <v>0</v>
      </c>
      <c r="E43" s="57">
        <f>IFERROR((D43/$D$47)*100,0)</f>
        <v>0</v>
      </c>
    </row>
    <row r="44" spans="1:7" ht="21" x14ac:dyDescent="0.2">
      <c r="A44" s="15" t="s">
        <v>185</v>
      </c>
      <c r="B44" s="33">
        <f>'แบบสอบถามชุดที่ 1'!F14</f>
        <v>1</v>
      </c>
      <c r="C44" s="34">
        <f>'แบบสอบถามชุดที่ 2'!F15</f>
        <v>2</v>
      </c>
      <c r="D44" s="33">
        <f>SUM(B44:C44)</f>
        <v>3</v>
      </c>
      <c r="E44" s="55">
        <f>IFERROR((D44/$D$47)*100,0)</f>
        <v>100</v>
      </c>
    </row>
    <row r="45" spans="1:7" ht="21" x14ac:dyDescent="0.2">
      <c r="A45" s="15" t="s">
        <v>186</v>
      </c>
      <c r="B45" s="33">
        <f>'แบบสอบถามชุดที่ 1'!F15</f>
        <v>0</v>
      </c>
      <c r="C45" s="34">
        <f>'แบบสอบถามชุดที่ 2'!F16</f>
        <v>0</v>
      </c>
      <c r="D45" s="33">
        <f>SUM(B45:C45)</f>
        <v>0</v>
      </c>
      <c r="E45" s="55">
        <f>IFERROR((D45/$D$47)*100,0)</f>
        <v>0</v>
      </c>
    </row>
    <row r="46" spans="1:7" ht="21.75" thickBot="1" x14ac:dyDescent="0.25">
      <c r="A46" s="10" t="s">
        <v>51</v>
      </c>
      <c r="B46" s="168">
        <f>'แบบสอบถามชุดที่ 1'!F16</f>
        <v>0</v>
      </c>
      <c r="C46" s="170">
        <f>'แบบสอบถามชุดที่ 2'!F17</f>
        <v>0</v>
      </c>
      <c r="D46" s="168">
        <f>SUM(B46:C46)</f>
        <v>0</v>
      </c>
      <c r="E46" s="171">
        <f>IFERROR((D46/$D$47)*100,0)</f>
        <v>0</v>
      </c>
    </row>
    <row r="47" spans="1:7" ht="21.75" thickBot="1" x14ac:dyDescent="0.25">
      <c r="A47" s="29" t="s">
        <v>31</v>
      </c>
      <c r="B47" s="30">
        <f>SUM(B43:B46)</f>
        <v>1</v>
      </c>
      <c r="C47" s="32">
        <f>SUM(C43:C46)</f>
        <v>2</v>
      </c>
      <c r="D47" s="30">
        <f>SUM(D43:D46)</f>
        <v>3</v>
      </c>
      <c r="E47" s="56">
        <f>SUM(E43:E46)</f>
        <v>100</v>
      </c>
    </row>
    <row r="49" spans="1:3" s="166" customFormat="1" ht="21.75" thickBot="1" x14ac:dyDescent="0.25">
      <c r="A49" s="11" t="s">
        <v>461</v>
      </c>
      <c r="B49" s="165"/>
      <c r="C49" s="165"/>
    </row>
    <row r="50" spans="1:3" ht="42.75" thickBot="1" x14ac:dyDescent="0.25">
      <c r="A50" s="155" t="s">
        <v>178</v>
      </c>
      <c r="B50" s="156" t="s">
        <v>164</v>
      </c>
      <c r="C50" s="161" t="s">
        <v>35</v>
      </c>
    </row>
    <row r="51" spans="1:3" ht="21" x14ac:dyDescent="0.2">
      <c r="A51" s="7" t="s">
        <v>442</v>
      </c>
      <c r="B51" s="52">
        <f>'แบบสอบถามชุดที่ 3'!C47</f>
        <v>15</v>
      </c>
      <c r="C51" s="57">
        <f>IFERROR((B51/$B$62)*100,0)</f>
        <v>100</v>
      </c>
    </row>
    <row r="52" spans="1:3" ht="21" x14ac:dyDescent="0.2">
      <c r="A52" s="6" t="s">
        <v>121</v>
      </c>
      <c r="B52" s="33">
        <f>'แบบสอบถามชุดที่ 3'!C48</f>
        <v>0</v>
      </c>
      <c r="C52" s="55">
        <f t="shared" ref="C52:C60" si="4">IFERROR((B52/$B$62)*100,0)</f>
        <v>0</v>
      </c>
    </row>
    <row r="53" spans="1:3" ht="21" x14ac:dyDescent="0.2">
      <c r="A53" s="6" t="s">
        <v>165</v>
      </c>
      <c r="B53" s="33">
        <f>'แบบสอบถามชุดที่ 3'!C49</f>
        <v>0</v>
      </c>
      <c r="C53" s="55">
        <f t="shared" si="4"/>
        <v>0</v>
      </c>
    </row>
    <row r="54" spans="1:3" ht="21" x14ac:dyDescent="0.2">
      <c r="A54" s="6" t="s">
        <v>122</v>
      </c>
      <c r="B54" s="33">
        <f>'แบบสอบถามชุดที่ 3'!C50</f>
        <v>0</v>
      </c>
      <c r="C54" s="55">
        <f t="shared" si="4"/>
        <v>0</v>
      </c>
    </row>
    <row r="55" spans="1:3" ht="21" x14ac:dyDescent="0.2">
      <c r="A55" s="6" t="s">
        <v>123</v>
      </c>
      <c r="B55" s="33">
        <f>'แบบสอบถามชุดที่ 3'!C51</f>
        <v>0</v>
      </c>
      <c r="C55" s="55">
        <f t="shared" si="4"/>
        <v>0</v>
      </c>
    </row>
    <row r="56" spans="1:3" ht="21" x14ac:dyDescent="0.2">
      <c r="A56" s="6" t="s">
        <v>124</v>
      </c>
      <c r="B56" s="33">
        <f>'แบบสอบถามชุดที่ 3'!C52</f>
        <v>0</v>
      </c>
      <c r="C56" s="55">
        <f t="shared" si="4"/>
        <v>0</v>
      </c>
    </row>
    <row r="57" spans="1:3" ht="21" x14ac:dyDescent="0.2">
      <c r="A57" s="6" t="s">
        <v>125</v>
      </c>
      <c r="B57" s="33">
        <f>'แบบสอบถามชุดที่ 3'!C53</f>
        <v>0</v>
      </c>
      <c r="C57" s="55">
        <f t="shared" si="4"/>
        <v>0</v>
      </c>
    </row>
    <row r="58" spans="1:3" ht="21" x14ac:dyDescent="0.2">
      <c r="A58" s="6" t="s">
        <v>277</v>
      </c>
      <c r="B58" s="33">
        <f>'แบบสอบถามชุดที่ 3'!C54</f>
        <v>0</v>
      </c>
      <c r="C58" s="55">
        <f t="shared" si="4"/>
        <v>0</v>
      </c>
    </row>
    <row r="59" spans="1:3" ht="21" x14ac:dyDescent="0.2">
      <c r="A59" s="6" t="s">
        <v>126</v>
      </c>
      <c r="B59" s="33">
        <f>'แบบสอบถามชุดที่ 3'!C55</f>
        <v>0</v>
      </c>
      <c r="C59" s="55">
        <f t="shared" si="4"/>
        <v>0</v>
      </c>
    </row>
    <row r="60" spans="1:3" ht="21" x14ac:dyDescent="0.2">
      <c r="A60" s="6" t="s">
        <v>419</v>
      </c>
      <c r="B60" s="168">
        <f>'แบบสอบถามชุดที่ 3'!C45-SUM('แบบสอบถามชุดที่ 3'!C46:C56)</f>
        <v>0</v>
      </c>
      <c r="C60" s="171">
        <f t="shared" si="4"/>
        <v>0</v>
      </c>
    </row>
    <row r="61" spans="1:3" ht="21.75" thickBot="1" x14ac:dyDescent="0.25">
      <c r="A61" s="7" t="s">
        <v>466</v>
      </c>
      <c r="B61" s="168">
        <f>'แบบสอบถามชุดที่ 3'!C46</f>
        <v>0</v>
      </c>
      <c r="C61" s="171">
        <f>IFERROR((B61/$B$62)*100,0)</f>
        <v>0</v>
      </c>
    </row>
    <row r="62" spans="1:3" ht="21.75" thickBot="1" x14ac:dyDescent="0.25">
      <c r="A62" s="29" t="s">
        <v>31</v>
      </c>
      <c r="B62" s="30">
        <f>SUM(B51:B61)</f>
        <v>15</v>
      </c>
      <c r="C62" s="56">
        <f>SUM(C51:C61)</f>
        <v>100</v>
      </c>
    </row>
    <row r="64" spans="1:3" s="166" customFormat="1" ht="21.75" thickBot="1" x14ac:dyDescent="0.25">
      <c r="A64" s="11" t="s">
        <v>462</v>
      </c>
      <c r="B64" s="165"/>
      <c r="C64" s="165"/>
    </row>
    <row r="65" spans="1:3" ht="42.75" thickBot="1" x14ac:dyDescent="0.25">
      <c r="A65" s="155" t="s">
        <v>149</v>
      </c>
      <c r="B65" s="156" t="s">
        <v>164</v>
      </c>
      <c r="C65" s="161" t="s">
        <v>35</v>
      </c>
    </row>
    <row r="66" spans="1:3" ht="21" x14ac:dyDescent="0.2">
      <c r="A66" s="67" t="s">
        <v>179</v>
      </c>
      <c r="B66" s="52">
        <f>'แบบสอบถามชุดที่ 3'!D47</f>
        <v>9</v>
      </c>
      <c r="C66" s="57">
        <f>IFERROR((B66/$B$70)*100,0)</f>
        <v>60</v>
      </c>
    </row>
    <row r="67" spans="1:3" ht="21" x14ac:dyDescent="0.2">
      <c r="A67" s="69" t="s">
        <v>180</v>
      </c>
      <c r="B67" s="33">
        <f>'แบบสอบถามชุดที่ 3'!D48</f>
        <v>3</v>
      </c>
      <c r="C67" s="55">
        <f>IFERROR((B67/$B$70)*100,0)</f>
        <v>20</v>
      </c>
    </row>
    <row r="68" spans="1:3" ht="21" x14ac:dyDescent="0.2">
      <c r="A68" s="69" t="s">
        <v>276</v>
      </c>
      <c r="B68" s="168">
        <f>'แบบสอบถามชุดที่ 3'!D49</f>
        <v>3</v>
      </c>
      <c r="C68" s="171">
        <f>IFERROR((B68/$B$70)*100,0)</f>
        <v>20</v>
      </c>
    </row>
    <row r="69" spans="1:3" ht="21.75" thickBot="1" x14ac:dyDescent="0.25">
      <c r="A69" s="67" t="s">
        <v>466</v>
      </c>
      <c r="B69" s="168">
        <f>'แบบสอบถามชุดที่ 3'!D46</f>
        <v>0</v>
      </c>
      <c r="C69" s="171">
        <f>IFERROR((B69/$B$70)*100,0)</f>
        <v>0</v>
      </c>
    </row>
    <row r="70" spans="1:3" ht="21.75" thickBot="1" x14ac:dyDescent="0.25">
      <c r="A70" s="29" t="s">
        <v>31</v>
      </c>
      <c r="B70" s="30">
        <f>SUM(B66:B69)</f>
        <v>15</v>
      </c>
      <c r="C70" s="56">
        <f>SUM(C66:C69)</f>
        <v>100</v>
      </c>
    </row>
    <row r="72" spans="1:3" s="166" customFormat="1" ht="21.75" thickBot="1" x14ac:dyDescent="0.25">
      <c r="A72" s="11" t="s">
        <v>463</v>
      </c>
      <c r="B72" s="165"/>
      <c r="C72" s="165"/>
    </row>
    <row r="73" spans="1:3" ht="42.75" thickBot="1" x14ac:dyDescent="0.25">
      <c r="A73" s="155" t="s">
        <v>177</v>
      </c>
      <c r="B73" s="156" t="s">
        <v>39</v>
      </c>
      <c r="C73" s="161" t="s">
        <v>35</v>
      </c>
    </row>
    <row r="74" spans="1:3" ht="21" x14ac:dyDescent="0.2">
      <c r="A74" s="9" t="s">
        <v>50</v>
      </c>
      <c r="B74" s="52">
        <f>'แบบสอบถามชุดที่ 3'!E47</f>
        <v>0</v>
      </c>
      <c r="C74" s="55">
        <f>IFERROR((B74/$B$79)*100,0)</f>
        <v>0</v>
      </c>
    </row>
    <row r="75" spans="1:3" ht="21" x14ac:dyDescent="0.2">
      <c r="A75" s="15" t="s">
        <v>185</v>
      </c>
      <c r="B75" s="33">
        <f>'แบบสอบถามชุดที่ 3'!E48</f>
        <v>2</v>
      </c>
      <c r="C75" s="55">
        <f>IFERROR((B75/$B$79)*100,0)</f>
        <v>13.333333333333334</v>
      </c>
    </row>
    <row r="76" spans="1:3" ht="21" x14ac:dyDescent="0.2">
      <c r="A76" s="15" t="s">
        <v>186</v>
      </c>
      <c r="B76" s="33">
        <f>'แบบสอบถามชุดที่ 3'!E49</f>
        <v>5</v>
      </c>
      <c r="C76" s="55">
        <f>IFERROR((B76/$B$79)*100,0)</f>
        <v>33.333333333333329</v>
      </c>
    </row>
    <row r="77" spans="1:3" ht="21" x14ac:dyDescent="0.2">
      <c r="A77" s="10" t="s">
        <v>51</v>
      </c>
      <c r="B77" s="168">
        <f>'แบบสอบถามชุดที่ 3'!E50</f>
        <v>8</v>
      </c>
      <c r="C77" s="171">
        <f>IFERROR((B77/$B$79)*100,0)</f>
        <v>53.333333333333336</v>
      </c>
    </row>
    <row r="78" spans="1:3" ht="21.75" thickBot="1" x14ac:dyDescent="0.25">
      <c r="A78" s="9" t="s">
        <v>466</v>
      </c>
      <c r="B78" s="168">
        <f>'แบบสอบถามชุดที่ 3'!E46</f>
        <v>0</v>
      </c>
      <c r="C78" s="171">
        <f>IFERROR((B78/$B$79)*100,0)</f>
        <v>0</v>
      </c>
    </row>
    <row r="79" spans="1:3" ht="21.75" thickBot="1" x14ac:dyDescent="0.25">
      <c r="A79" s="29" t="s">
        <v>31</v>
      </c>
      <c r="B79" s="30">
        <f>SUM(B74:B78)</f>
        <v>15</v>
      </c>
      <c r="C79" s="56">
        <f>SUM(C74:C78)</f>
        <v>100</v>
      </c>
    </row>
    <row r="81" spans="1:3" s="166" customFormat="1" ht="21.75" thickBot="1" x14ac:dyDescent="0.25">
      <c r="A81" s="11" t="s">
        <v>464</v>
      </c>
      <c r="B81" s="165"/>
      <c r="C81" s="165"/>
    </row>
    <row r="82" spans="1:3" ht="42.75" thickBot="1" x14ac:dyDescent="0.25">
      <c r="A82" s="155" t="s">
        <v>176</v>
      </c>
      <c r="B82" s="156" t="s">
        <v>39</v>
      </c>
      <c r="C82" s="161" t="s">
        <v>35</v>
      </c>
    </row>
    <row r="83" spans="1:3" ht="21" x14ac:dyDescent="0.2">
      <c r="A83" s="9" t="s">
        <v>50</v>
      </c>
      <c r="B83" s="52">
        <f>'แบบสอบถามชุดที่ 4'!E131</f>
        <v>1</v>
      </c>
      <c r="C83" s="55">
        <f>IFERROR((B83/$B$88)*100,0)</f>
        <v>2</v>
      </c>
    </row>
    <row r="84" spans="1:3" ht="21" x14ac:dyDescent="0.2">
      <c r="A84" s="15" t="s">
        <v>185</v>
      </c>
      <c r="B84" s="33">
        <f>'แบบสอบถามชุดที่ 4'!E132</f>
        <v>26</v>
      </c>
      <c r="C84" s="55">
        <f>IFERROR((B84/$B$88)*100,0)</f>
        <v>52</v>
      </c>
    </row>
    <row r="85" spans="1:3" ht="21" x14ac:dyDescent="0.2">
      <c r="A85" s="15" t="s">
        <v>186</v>
      </c>
      <c r="B85" s="33">
        <f>'แบบสอบถามชุดที่ 4'!E133</f>
        <v>21</v>
      </c>
      <c r="C85" s="55">
        <f>IFERROR((B85/$B$88)*100,0)</f>
        <v>42</v>
      </c>
    </row>
    <row r="86" spans="1:3" ht="21" x14ac:dyDescent="0.2">
      <c r="A86" s="10" t="s">
        <v>51</v>
      </c>
      <c r="B86" s="168">
        <f>'แบบสอบถามชุดที่ 4'!E134</f>
        <v>2</v>
      </c>
      <c r="C86" s="171">
        <f>IFERROR((B86/$B$88)*100,0)</f>
        <v>4</v>
      </c>
    </row>
    <row r="87" spans="1:3" ht="21.75" thickBot="1" x14ac:dyDescent="0.25">
      <c r="A87" s="9" t="s">
        <v>466</v>
      </c>
      <c r="B87" s="168">
        <f>'แบบสอบถามชุดที่ 4'!E130</f>
        <v>0</v>
      </c>
      <c r="C87" s="171">
        <f>IFERROR((B87/$B$88)*100,0)</f>
        <v>0</v>
      </c>
    </row>
    <row r="88" spans="1:3" ht="21.75" thickBot="1" x14ac:dyDescent="0.25">
      <c r="A88" s="29" t="s">
        <v>31</v>
      </c>
      <c r="B88" s="30">
        <f>SUM(B83:B87)</f>
        <v>50</v>
      </c>
      <c r="C88" s="56">
        <f>SUM(C83:C87)</f>
        <v>100</v>
      </c>
    </row>
    <row r="90" spans="1:3" s="166" customFormat="1" ht="21.75" thickBot="1" x14ac:dyDescent="0.25">
      <c r="A90" s="11" t="s">
        <v>465</v>
      </c>
      <c r="B90" s="165"/>
      <c r="C90" s="165"/>
    </row>
    <row r="91" spans="1:3" ht="42.75" thickBot="1" x14ac:dyDescent="0.25">
      <c r="A91" s="155" t="s">
        <v>240</v>
      </c>
      <c r="B91" s="156" t="s">
        <v>39</v>
      </c>
      <c r="C91" s="161" t="s">
        <v>35</v>
      </c>
    </row>
    <row r="92" spans="1:3" ht="21" x14ac:dyDescent="0.2">
      <c r="A92" s="67" t="s">
        <v>241</v>
      </c>
      <c r="B92" s="52">
        <f>'แบบสอบถามชุดที่ 3'!F47</f>
        <v>3</v>
      </c>
      <c r="C92" s="55">
        <f t="shared" ref="C92:C97" si="5">IFERROR((B92/$B$98)*100,0)</f>
        <v>20</v>
      </c>
    </row>
    <row r="93" spans="1:3" ht="21" x14ac:dyDescent="0.2">
      <c r="A93" s="68" t="s">
        <v>242</v>
      </c>
      <c r="B93" s="33">
        <f>'แบบสอบถามชุดที่ 3'!F48</f>
        <v>3</v>
      </c>
      <c r="C93" s="55">
        <f t="shared" si="5"/>
        <v>20</v>
      </c>
    </row>
    <row r="94" spans="1:3" ht="21" x14ac:dyDescent="0.2">
      <c r="A94" s="68" t="s">
        <v>243</v>
      </c>
      <c r="B94" s="33">
        <f>'แบบสอบถามชุดที่ 3'!F49</f>
        <v>9</v>
      </c>
      <c r="C94" s="55">
        <f t="shared" si="5"/>
        <v>60</v>
      </c>
    </row>
    <row r="95" spans="1:3" ht="21" x14ac:dyDescent="0.2">
      <c r="A95" s="68" t="s">
        <v>244</v>
      </c>
      <c r="B95" s="33">
        <f>'แบบสอบถามชุดที่ 3'!F50</f>
        <v>0</v>
      </c>
      <c r="C95" s="55">
        <f t="shared" si="5"/>
        <v>0</v>
      </c>
    </row>
    <row r="96" spans="1:3" ht="21" x14ac:dyDescent="0.2">
      <c r="A96" s="69" t="s">
        <v>419</v>
      </c>
      <c r="B96" s="168">
        <f>'แบบสอบถามชุดที่ 3'!F45-SUM('แบบสอบถามชุดที่ 3'!F46:F56)</f>
        <v>0</v>
      </c>
      <c r="C96" s="171">
        <f t="shared" si="5"/>
        <v>0</v>
      </c>
    </row>
    <row r="97" spans="1:3" ht="21.75" thickBot="1" x14ac:dyDescent="0.25">
      <c r="A97" s="67" t="s">
        <v>466</v>
      </c>
      <c r="B97" s="33">
        <f>'แบบสอบถามชุดที่ 3'!F46</f>
        <v>0</v>
      </c>
      <c r="C97" s="55">
        <f t="shared" si="5"/>
        <v>0</v>
      </c>
    </row>
    <row r="98" spans="1:3" ht="21.75" thickBot="1" x14ac:dyDescent="0.25">
      <c r="A98" s="29" t="s">
        <v>31</v>
      </c>
      <c r="B98" s="30">
        <f>SUM(B92:B97)</f>
        <v>15</v>
      </c>
      <c r="C98" s="56">
        <f>SUM(C92:C97)</f>
        <v>100</v>
      </c>
    </row>
  </sheetData>
  <sheetProtection algorithmName="SHA-512" hashValue="JqMw+LZivs55JBLlpD9A7T4QQJ8a3tvAKs0J0KnxhfXBTTQljyeLDUIcSaXLVB3YBzICN+pEj0iXTwBVpI3+cQ==" saltValue="vOjrzfZB5fTKvcSB63N0gQ==" spinCount="100000" sheet="1" autoFilter="0"/>
  <mergeCells count="12">
    <mergeCell ref="F30:F31"/>
    <mergeCell ref="G30:G31"/>
    <mergeCell ref="B22:E22"/>
    <mergeCell ref="F22:F23"/>
    <mergeCell ref="G22:G23"/>
    <mergeCell ref="A41:A42"/>
    <mergeCell ref="D41:D42"/>
    <mergeCell ref="E41:E42"/>
    <mergeCell ref="B41:C41"/>
    <mergeCell ref="A22:A23"/>
    <mergeCell ref="A30:A31"/>
    <mergeCell ref="B30:E30"/>
  </mergeCells>
  <phoneticPr fontId="9" type="noConversion"/>
  <pageMargins left="0.7" right="0.7" top="0.75" bottom="0.75" header="0.3" footer="0.3"/>
  <ignoredErrors>
    <ignoredError sqref="B7:C7 B11:C11 B19:C19 B14:C14 B18:C18 B6:C6 B10:C1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AF70"/>
  <sheetViews>
    <sheetView tabSelected="1" zoomScale="70" zoomScaleNormal="70" workbookViewId="0">
      <pane ySplit="2" topLeftCell="A4" activePane="bottomLeft" state="frozen"/>
      <selection activeCell="A2" sqref="A2"/>
      <selection pane="bottomLeft" activeCell="I5" sqref="I5"/>
    </sheetView>
  </sheetViews>
  <sheetFormatPr defaultColWidth="9" defaultRowHeight="28.5" x14ac:dyDescent="0.45"/>
  <cols>
    <col min="1" max="1" width="53.625" style="20" customWidth="1"/>
    <col min="2" max="2" width="20.625" style="20" customWidth="1"/>
    <col min="3" max="3" width="45" style="20" customWidth="1"/>
    <col min="4" max="4" width="18" style="25" customWidth="1"/>
    <col min="5" max="5" width="18" style="20" customWidth="1"/>
    <col min="6" max="6" width="15.625" style="20" customWidth="1"/>
    <col min="7" max="7" width="9" style="20"/>
    <col min="8" max="8" width="24.75" style="25" customWidth="1"/>
    <col min="9" max="16384" width="9" style="20"/>
  </cols>
  <sheetData>
    <row r="1" spans="1:32" ht="39.950000000000003" customHeight="1" thickBot="1" x14ac:dyDescent="0.5">
      <c r="A1" s="17" t="s">
        <v>615</v>
      </c>
      <c r="B1" s="18"/>
      <c r="C1" s="18"/>
      <c r="D1" s="19"/>
      <c r="E1" s="18"/>
      <c r="F1" s="18"/>
      <c r="G1" s="18"/>
      <c r="H1" s="19"/>
      <c r="I1" s="18"/>
    </row>
    <row r="2" spans="1:32" ht="78.75" customHeight="1" thickBot="1" x14ac:dyDescent="0.5">
      <c r="A2" s="93" t="s">
        <v>26</v>
      </c>
      <c r="B2" s="94" t="s">
        <v>28</v>
      </c>
      <c r="C2" s="95" t="s">
        <v>30</v>
      </c>
      <c r="D2" s="94" t="s">
        <v>67</v>
      </c>
      <c r="E2" s="94" t="s">
        <v>68</v>
      </c>
      <c r="F2" s="96" t="s">
        <v>27</v>
      </c>
      <c r="G2" s="18"/>
      <c r="H2" s="19"/>
      <c r="I2" s="18"/>
    </row>
    <row r="3" spans="1:32" ht="39.950000000000003" customHeight="1" x14ac:dyDescent="0.45">
      <c r="A3" s="128" t="s">
        <v>71</v>
      </c>
      <c r="B3" s="118"/>
      <c r="C3" s="119"/>
      <c r="D3" s="120"/>
      <c r="E3" s="118"/>
      <c r="F3" s="129"/>
      <c r="G3" s="18"/>
      <c r="H3" s="19"/>
      <c r="I3" s="18"/>
    </row>
    <row r="4" spans="1:32" ht="150" customHeight="1" x14ac:dyDescent="0.45">
      <c r="A4" s="125" t="s">
        <v>453</v>
      </c>
      <c r="B4" s="108" t="s">
        <v>29</v>
      </c>
      <c r="C4" s="109" t="s">
        <v>61</v>
      </c>
      <c r="D4" s="110">
        <f>IFERROR(((
(
('แบบสอบถามชุดที่ 1'!G13
/'แบบสอบถามชุดที่ 1'!G23)+
('แบบสอบถามชุดที่ 1'!I13
/'แบบสอบถามชุดที่ 1'!I23)+
('แบบสอบถามชุดที่ 1'!K13
/'แบบสอบถามชุดที่ 1'!K23)+
('แบบสอบถามชุดที่ 1'!M13
/'แบบสอบถามชุดที่ 1'!M23))/4)*100),0)</f>
        <v>0</v>
      </c>
      <c r="E4" s="111">
        <f>IF(D4&lt;30,1,IF(D4&lt;50,2,IF(D4&lt;70,3,IF(D4&lt;90,4,IF(D4&gt;=90,5,0)))))</f>
        <v>1</v>
      </c>
      <c r="F4" s="126" t="str">
        <f t="shared" ref="F4:F5" si="0">IF(E4=1,"น้อยที่สุด",IF(E4=2,"น้อย",IF(E4=3,"ปานกลาง",IF(E4=4,"มาก",IF(E4=5,"มากที่สุด",0)))))</f>
        <v>น้อยที่สุด</v>
      </c>
      <c r="G4" s="18"/>
      <c r="H4" s="19"/>
      <c r="I4" s="18"/>
    </row>
    <row r="5" spans="1:32" ht="150" customHeight="1" x14ac:dyDescent="0.45">
      <c r="A5" s="125" t="s">
        <v>454</v>
      </c>
      <c r="B5" s="108" t="s">
        <v>72</v>
      </c>
      <c r="C5" s="112" t="s">
        <v>62</v>
      </c>
      <c r="D5" s="110">
        <f>IFERROR((('แบบสอบถามชุดที่ 1'!O13+'แบบสอบถามชุดที่ 2'!G14)
/('แบบสอบถามชุดที่ 1'!O23+'แบบสอบถามชุดที่ 2'!G24))*100,0)</f>
        <v>100</v>
      </c>
      <c r="E5" s="111">
        <f>IF(D5&lt;30,1,IF(D5&lt;50,2,IF(D5&lt;70,3,IF(D5&lt;90,4,IF(D5&gt;=90,5,0)))))</f>
        <v>5</v>
      </c>
      <c r="F5" s="126" t="str">
        <f t="shared" si="0"/>
        <v>มากที่สุด</v>
      </c>
      <c r="G5" s="18"/>
      <c r="H5" s="19"/>
      <c r="I5" s="18"/>
      <c r="J5" s="21"/>
    </row>
    <row r="6" spans="1:32" ht="150" customHeight="1" x14ac:dyDescent="0.45">
      <c r="A6" s="125" t="s">
        <v>455</v>
      </c>
      <c r="B6" s="108" t="s">
        <v>73</v>
      </c>
      <c r="C6" s="112" t="s">
        <v>63</v>
      </c>
      <c r="D6" s="113">
        <f>IFERROR((
(((5*('แบบสอบถามชุดที่ 1'!Y17+'แบบสอบถามชุดที่ 2'!Q18))+(4*('แบบสอบถามชุดที่ 1'!Y16+'แบบสอบถามชุดที่ 2'!Q17))
+(3*('แบบสอบถามชุดที่ 1'!Y15+'แบบสอบถามชุดที่ 2'!Q16))+(2*('แบบสอบถามชุดที่ 1'!Y14+'แบบสอบถามชุดที่ 2'!Q15))
+(1*('แบบสอบถามชุดที่ 1'!Y13+'แบบสอบถามชุดที่ 2'!Q14)))/('แบบสอบถามชุดที่ 1'!Y23+'แบบสอบถามชุดที่ 2'!Q24))
+
(((5*('แบบสอบถามชุดที่ 1'!Z17+'แบบสอบถามชุดที่ 2'!R18))+(4*('แบบสอบถามชุดที่ 1'!Z16+'แบบสอบถามชุดที่ 2'!R17))
+(3*('แบบสอบถามชุดที่ 1'!Z15+'แบบสอบถามชุดที่ 2'!R16))+(2*('แบบสอบถามชุดที่ 1'!Z14+'แบบสอบถามชุดที่ 2'!R15))
+(1*('แบบสอบถามชุดที่ 1'!Z13+'แบบสอบถามชุดที่ 2'!R14)))/('แบบสอบถามชุดที่ 1'!Z23+'แบบสอบถามชุดที่ 2'!R24))
+
(((5*('แบบสอบถามชุดที่ 1'!AA17+'แบบสอบถามชุดที่ 2'!S18))+(4*('แบบสอบถามชุดที่ 1'!AA16+'แบบสอบถามชุดที่ 2'!S17))
+(3*('แบบสอบถามชุดที่ 1'!AA15+'แบบสอบถามชุดที่ 2'!S16))+(2*('แบบสอบถามชุดที่ 1'!AA14+'แบบสอบถามชุดที่ 2'!S15))
+(1*('แบบสอบถามชุดที่ 1'!AA13+'แบบสอบถามชุดที่ 2'!S14)))/('แบบสอบถามชุดที่ 1'!AA23+'แบบสอบถามชุดที่ 2'!S24))
+
(((5*('แบบสอบถามชุดที่ 1'!AB17+'แบบสอบถามชุดที่ 2'!T18))+(4*('แบบสอบถามชุดที่ 1'!AB16+'แบบสอบถามชุดที่ 2'!T17))
+(3*('แบบสอบถามชุดที่ 1'!AB15+'แบบสอบถามชุดที่ 2'!T16))+(2*('แบบสอบถามชุดที่ 1'!AB14+'แบบสอบถามชุดที่ 2'!T15))
+(1*('แบบสอบถามชุดที่ 1'!AB13+'แบบสอบถามชุดที่ 2'!T14)))/('แบบสอบถามชุดที่ 1'!AB23+'แบบสอบถามชุดที่ 2'!T24))
+
(((5*('แบบสอบถามชุดที่ 1'!AC17+'แบบสอบถามชุดที่ 2'!U18))+(4*('แบบสอบถามชุดที่ 1'!AC16+'แบบสอบถามชุดที่ 2'!U17))
+(3*('แบบสอบถามชุดที่ 1'!AC15+'แบบสอบถามชุดที่ 2'!U16))+(2*('แบบสอบถามชุดที่ 1'!AC14+'แบบสอบถามชุดที่ 2'!U15))
+(1*('แบบสอบถามชุดที่ 1'!AC13+'แบบสอบถามชุดที่ 2'!U14)))/('แบบสอบถามชุดที่ 1'!AC23+'แบบสอบถามชุดที่ 2'!U24))
+
(((5*('แบบสอบถามชุดที่ 1'!AD17+'แบบสอบถามชุดที่ 2'!V18))+(4*('แบบสอบถามชุดที่ 1'!AD16+'แบบสอบถามชุดที่ 2'!V17))
+(3*('แบบสอบถามชุดที่ 1'!AD15+'แบบสอบถามชุดที่ 2'!V16))+(2*('แบบสอบถามชุดที่ 1'!AD14+'แบบสอบถามชุดที่ 2'!V15))
+(1*('แบบสอบถามชุดที่ 1'!AD13+'แบบสอบถามชุดที่ 2'!V14)))/('แบบสอบถามชุดที่ 1'!AD23+'แบบสอบถามชุดที่ 2'!V24))
)/(6),0)</f>
        <v>3.7777777777777772</v>
      </c>
      <c r="E6" s="111">
        <f>IF(D6&lt;1.5,1,IF(D6&lt;2.5,2,IF(D6&lt;3.5,3,IF(D6&lt;4.5,4,IF(D6&gt;=4.5,5,0)))))</f>
        <v>4</v>
      </c>
      <c r="F6" s="126" t="str">
        <f>IF(E6=1,"น้อยที่สุด",IF(E6=2,"น้อย",IF(E6=3,"ปานกลาง",IF(E6=4,"มาก",IF(E6=5,"มากที่สุด",0)))))</f>
        <v>มาก</v>
      </c>
      <c r="G6" s="18"/>
      <c r="H6" s="19"/>
      <c r="I6" s="18"/>
    </row>
    <row r="7" spans="1:32" ht="29.25" thickBot="1" x14ac:dyDescent="0.5">
      <c r="A7" s="127" t="s">
        <v>74</v>
      </c>
      <c r="B7" s="121"/>
      <c r="C7" s="122"/>
      <c r="D7" s="123"/>
      <c r="E7" s="123">
        <f>AVERAGE(E4:E6)</f>
        <v>3.3333333333333335</v>
      </c>
      <c r="F7" s="455" t="str">
        <f>IF(E7&lt;1.5,"น้อยที่สุด",IF(E7&lt;2.5,"น้อย",IF(E7&lt;3.5,"ปานกลาง",IF(E7&lt;4.5,"มาก",IF(E7&gt;=4.5,"มากที่สุด",0)))))</f>
        <v>ปานกลาง</v>
      </c>
      <c r="G7" s="18"/>
      <c r="H7" s="19"/>
      <c r="I7" s="18"/>
    </row>
    <row r="8" spans="1:32" ht="39.950000000000003" customHeight="1" x14ac:dyDescent="0.45">
      <c r="A8" s="128" t="s">
        <v>54</v>
      </c>
      <c r="B8" s="118"/>
      <c r="C8" s="119"/>
      <c r="D8" s="120"/>
      <c r="E8" s="118"/>
      <c r="F8" s="129"/>
      <c r="G8" s="18"/>
      <c r="H8" s="19"/>
      <c r="I8" s="18"/>
    </row>
    <row r="9" spans="1:32" ht="150" customHeight="1" x14ac:dyDescent="0.45">
      <c r="A9" s="125" t="s">
        <v>75</v>
      </c>
      <c r="B9" s="108" t="s">
        <v>76</v>
      </c>
      <c r="C9" s="112" t="s">
        <v>61</v>
      </c>
      <c r="D9" s="113">
        <f>IFERROR((
((
(((5*('แบบสอบถามชุดที่ 1'!AH17))+(4*('แบบสอบถามชุดที่ 1'!AH16))+(3*('แบบสอบถามชุดที่ 1'!AH15))
+(2*('แบบสอบถามชุดที่ 1'!AH14))+(1*('แบบสอบถามชุดที่ 1'!AH13)))/('แบบสอบถามชุดที่ 1'!AH23))
+
(((5*('แบบสอบถามชุดที่ 1'!AI17))+(4*('แบบสอบถามชุดที่ 1'!AI16))+(3*('แบบสอบถามชุดที่ 1'!AI15))
+(2*('แบบสอบถามชุดที่ 1'!AI14))+(1*('แบบสอบถามชุดที่ 1'!AI13)))/('แบบสอบถามชุดที่ 1'!AI23))
+
(((5*('แบบสอบถามชุดที่ 1'!AJ17))+(4*('แบบสอบถามชุดที่ 1'!AJ16))+(3*('แบบสอบถามชุดที่ 1'!AJ15))
+(2*('แบบสอบถามชุดที่ 1'!AJ14))+(1*('แบบสอบถามชุดที่ 1'!AJ13)))/('แบบสอบถามชุดที่ 1'!AJ23))
+
(((5*('แบบสอบถามชุดที่ 1'!AK17))+(4*('แบบสอบถามชุดที่ 1'!AK16))+(3*('แบบสอบถามชุดที่ 1'!AK15))
+(2*('แบบสอบถามชุดที่ 1'!AK14))+(1*('แบบสอบถามชุดที่ 1'!AK13)))/('แบบสอบถามชุดที่ 1'!AK23))
+
(((5*('แบบสอบถามชุดที่ 1'!AL17))+(4*('แบบสอบถามชุดที่ 1'!AL16))+(3*('แบบสอบถามชุดที่ 1'!AL15))
+(2*('แบบสอบถามชุดที่ 1'!AL14))+(1*('แบบสอบถามชุดที่ 1'!AL13)))/('แบบสอบถามชุดที่ 1'!AL23))
+
(((5*('แบบสอบถามชุดที่ 1'!AM17))+(4*('แบบสอบถามชุดที่ 1'!AM16))+(3*('แบบสอบถามชุดที่ 1'!AM15))
+(2*('แบบสอบถามชุดที่ 1'!AM14))+(1*('แบบสอบถามชุดที่ 1'!AM13)))/('แบบสอบถามชุดที่ 1'!AM23))
)/(6))
+
((
(((5*('แบบสอบถามชุดที่ 1'!AO17))+(4*('แบบสอบถามชุดที่ 1'!AO16))+(3*('แบบสอบถามชุดที่ 1'!AO15))
+(2*('แบบสอบถามชุดที่ 1'!AO14))+(1*('แบบสอบถามชุดที่ 1'!AO13)))/('แบบสอบถามชุดที่ 1'!AO23))
+
(((5*('แบบสอบถามชุดที่ 1'!AP17))+(4*('แบบสอบถามชุดที่ 1'!AP16))+(3*('แบบสอบถามชุดที่ 1'!AP15))
+(2*('แบบสอบถามชุดที่ 1'!AP14))+(1*('แบบสอบถามชุดที่ 1'!AP13)))/('แบบสอบถามชุดที่ 1'!AP23))
+
(((5*('แบบสอบถามชุดที่ 1'!AQ17))+(4*('แบบสอบถามชุดที่ 1'!AQ16))+(3*('แบบสอบถามชุดที่ 1'!AQ15))
+(2*('แบบสอบถามชุดที่ 1'!AQ14))+(1*('แบบสอบถามชุดที่ 1'!AQ13)))/('แบบสอบถามชุดที่ 1'!AQ23))
+
(((5*('แบบสอบถามชุดที่ 1'!AR17))+(4*('แบบสอบถามชุดที่ 1'!AR16))+(3*('แบบสอบถามชุดที่ 1'!AR15))
+(2*('แบบสอบถามชุดที่ 1'!AR14))+(1*('แบบสอบถามชุดที่ 1'!AR13)))/('แบบสอบถามชุดที่ 1'!AR23))
+
(((5*('แบบสอบถามชุดที่ 1'!AS17))+(4*('แบบสอบถามชุดที่ 1'!AS16))+(3*('แบบสอบถามชุดที่ 1'!AS15))
+(2*('แบบสอบถามชุดที่ 1'!AS14))+(1*('แบบสอบถามชุดที่ 1'!AS13)))/('แบบสอบถามชุดที่ 1'!AS23))
)/(5))
)/(2),0)</f>
        <v>3.333333333333333</v>
      </c>
      <c r="E9" s="111">
        <f>IF(D9&lt;1.5,1,IF(D9&lt;2.5,2,IF(D9&lt;3.5,3,IF(D9&lt;4.5,4,IF(D9&gt;=4.5,5,0)))))</f>
        <v>3</v>
      </c>
      <c r="F9" s="126" t="str">
        <f>IF(E9=1,"น้อยที่สุด",IF(E9=2,"น้อย",IF(E9=3,"ปานกลาง",IF(E9=4,"มาก",IF(E9=5,"มากที่สุด",0)))))</f>
        <v>ปานกลาง</v>
      </c>
      <c r="G9" s="18"/>
      <c r="H9" s="217"/>
      <c r="I9" s="22"/>
    </row>
    <row r="10" spans="1:32" ht="149.25" customHeight="1" x14ac:dyDescent="0.45">
      <c r="A10" s="130" t="s">
        <v>77</v>
      </c>
      <c r="B10" s="108" t="s">
        <v>76</v>
      </c>
      <c r="C10" s="112" t="s">
        <v>61</v>
      </c>
      <c r="D10" s="113">
        <f>IFERROR((
(5*'แบบสอบถามชุดที่ 1'!AU17)
+(4*'แบบสอบถามชุดที่ 1'!AU16)
+(3*'แบบสอบถามชุดที่ 1'!AU15)
+(2*'แบบสอบถามชุดที่ 1'!AU14)
+(1*'แบบสอบถามชุดที่ 1'!AU13)
)/'แบบสอบถามชุดที่ 1'!AU23,0)</f>
        <v>4</v>
      </c>
      <c r="E10" s="111">
        <f>IF(D10&lt;1.5,1,IF(D10&lt;2.5,2,IF(D10&lt;3.5,3,IF(D10&lt;4.5,4,IF(D10&gt;=4.5,5,0)))))</f>
        <v>4</v>
      </c>
      <c r="F10" s="126" t="str">
        <f>IF(E10=1,"น้อยที่สุด",IF(E10=2,"น้อย",IF(E10=3,"ปานกลาง",IF(E10=4,"มาก",IF(E10=5,"มากที่สุด",0)))))</f>
        <v>มาก</v>
      </c>
      <c r="G10" s="18"/>
      <c r="H10" s="19"/>
      <c r="I10" s="18"/>
    </row>
    <row r="11" spans="1:32" ht="150" customHeight="1" x14ac:dyDescent="0.45">
      <c r="A11" s="125" t="s">
        <v>344</v>
      </c>
      <c r="B11" s="108" t="s">
        <v>76</v>
      </c>
      <c r="C11" s="112" t="s">
        <v>60</v>
      </c>
      <c r="D11" s="110">
        <f>IFERROR(((
(('แบบสอบถามชุดที่ 1'!AY13+'แบบสอบถามชุดที่ 1'!BA13+'แบบสอบถามชุดที่ 1'!BC13+'แบบสอบถามชุดที่ 1'!BE13+
'แบบสอบถามชุดที่ 1'!BG13+'แบบสอบถามชุดที่ 1'!BI13+'แบบสอบถามชุดที่ 1'!BK13+'แบบสอบถามชุดที่ 1'!BM13)/
('แบบสอบถามชุดที่ 1'!AY23+'แบบสอบถามชุดที่ 1'!BA23+'แบบสอบถามชุดที่ 1'!BC23+'แบบสอบถามชุดที่ 1'!BE23+
'แบบสอบถามชุดที่ 1'!BG23+'แบบสอบถามชุดที่ 1'!BI23+'แบบสอบถามชุดที่ 1'!BK23+'แบบสอบถามชุดที่ 1'!BM23))
)*100),0)</f>
        <v>100</v>
      </c>
      <c r="E11" s="111">
        <f>IF(D11&lt;30,1,IF(D11&lt;50,2,IF(D11&lt;70,3,IF(D11&lt;90,4,IF(D11&gt;=90,5,0)))))</f>
        <v>5</v>
      </c>
      <c r="F11" s="126" t="str">
        <f t="shared" ref="F11" si="1">IF(E11=1,"น้อยที่สุด",IF(E11=2,"น้อย",IF(E11=3,"ปานกลาง",IF(E11=4,"มาก",IF(E11=5,"มากที่สุด",0)))))</f>
        <v>มากที่สุด</v>
      </c>
      <c r="G11" s="18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 ht="165" customHeight="1" x14ac:dyDescent="0.45">
      <c r="A12" s="125" t="s">
        <v>456</v>
      </c>
      <c r="B12" s="108" t="s">
        <v>73</v>
      </c>
      <c r="C12" s="109" t="s">
        <v>60</v>
      </c>
      <c r="D12" s="113">
        <f>IFERROR((
(5*('แบบสอบถามชุดที่ 1'!CE17+'แบบสอบถามชุดที่ 2'!AV18))
+(4*('แบบสอบถามชุดที่ 1'!CE16+'แบบสอบถามชุดที่ 2'!AV17))
+(3*('แบบสอบถามชุดที่ 1'!CE15+'แบบสอบถามชุดที่ 2'!AV16))
+(2*('แบบสอบถามชุดที่ 1'!CE14+'แบบสอบถามชุดที่ 2'!AV15))
+(1*('แบบสอบถามชุดที่ 1'!CE13+'แบบสอบถามชุดที่ 2'!AV14))
)/('แบบสอบถามชุดที่ 1'!CE23+'แบบสอบถามชุดที่ 2'!AV24),0)</f>
        <v>3</v>
      </c>
      <c r="E12" s="111">
        <f>IF(D12&lt;1.5,1,IF(D12&lt;2.5,2,IF(D12&lt;3.5,3,IF(D12&lt;4.5,4,IF(D12&gt;=4.5,5,0)))))</f>
        <v>3</v>
      </c>
      <c r="F12" s="126" t="str">
        <f>IF(E12=1,"น้อยที่สุด",IF(E12=2,"น้อย",IF(E12=3,"ปานกลาง",IF(E12=4,"มาก",IF(E12=5,"มากที่สุด",0)))))</f>
        <v>ปานกลาง</v>
      </c>
      <c r="G12" s="18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ht="150" customHeight="1" x14ac:dyDescent="0.45">
      <c r="A13" s="125" t="s">
        <v>78</v>
      </c>
      <c r="B13" s="108" t="s">
        <v>72</v>
      </c>
      <c r="C13" s="112" t="s">
        <v>64</v>
      </c>
      <c r="D13" s="113">
        <f>IFERROR((
(((5*('แบบสอบถามชุดที่ 1'!CH17+'แบบสอบถามชุดที่ 2'!AY18))+(4*('แบบสอบถามชุดที่ 1'!CH16+'แบบสอบถามชุดที่ 2'!AY17))
+(3*('แบบสอบถามชุดที่ 1'!CH15+'แบบสอบถามชุดที่ 2'!AY16))+(2*('แบบสอบถามชุดที่ 1'!CH14+'แบบสอบถามชุดที่ 2'!AY15))
+(1*('แบบสอบถามชุดที่ 1'!CH13+'แบบสอบถามชุดที่ 2'!AY14)))/('แบบสอบถามชุดที่ 1'!CH23+'แบบสอบถามชุดที่ 2'!AY24))
+
(((5*('แบบสอบถามชุดที่ 1'!CJ17+'แบบสอบถามชุดที่ 2'!BA18))+(4*('แบบสอบถามชุดที่ 1'!CJ16+'แบบสอบถามชุดที่ 2'!BA17))
+(3*('แบบสอบถามชุดที่ 1'!CJ15+'แบบสอบถามชุดที่ 2'!BA16))+(2*('แบบสอบถามชุดที่ 1'!CJ14+'แบบสอบถามชุดที่ 2'!BA15))
+(1*('แบบสอบถามชุดที่ 1'!CJ13+'แบบสอบถามชุดที่ 2'!BA14)))/('แบบสอบถามชุดที่ 1'!CJ23+'แบบสอบถามชุดที่ 2'!BA24))
+
(((5*('แบบสอบถามชุดที่ 1'!CL17+'แบบสอบถามชุดที่ 2'!BC18))+(4*('แบบสอบถามชุดที่ 1'!CL16+'แบบสอบถามชุดที่ 2'!BC17))
+(3*('แบบสอบถามชุดที่ 1'!CL15+'แบบสอบถามชุดที่ 2'!BC16))+(2*('แบบสอบถามชุดที่ 1'!CL14+'แบบสอบถามชุดที่ 2'!BC15))
+(1*('แบบสอบถามชุดที่ 1'!CL13+'แบบสอบถามชุดที่ 2'!BC14)))/('แบบสอบถามชุดที่ 1'!CL23+'แบบสอบถามชุดที่ 2'!BC24))
+
(((5*('แบบสอบถามชุดที่ 1'!CN17+'แบบสอบถามชุดที่ 2'!BE18))+(4*('แบบสอบถามชุดที่ 1'!CN16+'แบบสอบถามชุดที่ 2'!BE17))
+(3*('แบบสอบถามชุดที่ 1'!CN15+'แบบสอบถามชุดที่ 2'!BE16))+(2*('แบบสอบถามชุดที่ 1'!CN14+'แบบสอบถามชุดที่ 2'!BE15))
+(1*('แบบสอบถามชุดที่ 1'!CN13+'แบบสอบถามชุดที่ 2'!BE14)))/('แบบสอบถามชุดที่ 1'!CN23+'แบบสอบถามชุดที่ 2'!BE24))
+
(((5*('แบบสอบถามชุดที่ 1'!CP17+'แบบสอบถามชุดที่ 2'!BG18))+(4*('แบบสอบถามชุดที่ 1'!CP16+'แบบสอบถามชุดที่ 2'!BG17))
+(3*('แบบสอบถามชุดที่ 1'!CP15+'แบบสอบถามชุดที่ 2'!BG16))+(2*('แบบสอบถามชุดที่ 1'!CP14+'แบบสอบถามชุดที่ 2'!BG15))
+(1*('แบบสอบถามชุดที่ 1'!CP13+'แบบสอบถามชุดที่ 2'!BG14)))/('แบบสอบถามชุดที่ 1'!CP23+'แบบสอบถามชุดที่ 2'!BG24))
)/(5),0)</f>
        <v>4.0666666666666664</v>
      </c>
      <c r="E13" s="111">
        <f>IF(D13&lt;1.5,1,IF(D13&lt;2.5,2,IF(D13&lt;3.5,3,IF(D13&lt;4.5,4,IF(D13&gt;=4.5,5,0)))))</f>
        <v>4</v>
      </c>
      <c r="F13" s="126" t="str">
        <f>IF(E13=1,"น้อยที่สุด",IF(E13=2,"น้อย",IF(E13=3,"ปานกลาง",IF(E13=4,"มาก",IF(E13=5,"มากที่สุด",0)))))</f>
        <v>มาก</v>
      </c>
      <c r="G13" s="18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ht="150" customHeight="1" x14ac:dyDescent="0.45">
      <c r="A14" s="125" t="s">
        <v>457</v>
      </c>
      <c r="B14" s="108" t="s">
        <v>76</v>
      </c>
      <c r="C14" s="112" t="s">
        <v>65</v>
      </c>
      <c r="D14" s="113">
        <f>IFERROR((
(((5*('แบบสอบถามชุดที่ 1'!DG17))+(4*('แบบสอบถามชุดที่ 1'!DG16))+(3*('แบบสอบถามชุดที่ 1'!DG15))
+(2*('แบบสอบถามชุดที่ 1'!DG14))+(1*('แบบสอบถามชุดที่ 1'!DG13)))/('แบบสอบถามชุดที่ 1'!DG23))
+
(((5*('แบบสอบถามชุดที่ 1'!DI17))+(4*('แบบสอบถามชุดที่ 1'!DI16))+(3*('แบบสอบถามชุดที่ 1'!DI15))
+(2*('แบบสอบถามชุดที่ 1'!DI14))+(1*('แบบสอบถามชุดที่ 1'!DI13)))/('แบบสอบถามชุดที่ 1'!DI23))
+
(((5*('แบบสอบถามชุดที่ 1'!DK17))+(4*('แบบสอบถามชุดที่ 1'!DK16))+(3*('แบบสอบถามชุดที่ 1'!DK15))
+(2*('แบบสอบถามชุดที่ 1'!DK14))+(1*('แบบสอบถามชุดที่ 1'!DK13)))/('แบบสอบถามชุดที่ 1'!DK23))
+
(((5*('แบบสอบถามชุดที่ 1'!DM17))+(4*('แบบสอบถามชุดที่ 1'!DM16))+(3*('แบบสอบถามชุดที่ 1'!DM15))
+(2*('แบบสอบถามชุดที่ 1'!DM14))+(1*('แบบสอบถามชุดที่ 1'!DM13)))/('แบบสอบถามชุดที่ 1'!DM23))
)/(4),0)</f>
        <v>4</v>
      </c>
      <c r="E14" s="111">
        <f>IF(D14&lt;1.5,1,IF(D14&lt;2.5,2,IF(D14&lt;3.5,3,IF(D14&lt;4.5,4,IF(D14&gt;=4.5,5,0)))))</f>
        <v>4</v>
      </c>
      <c r="F14" s="126" t="str">
        <f>IF(E14=1,"น้อยที่สุด",IF(E14=2,"น้อย",IF(E14=3,"ปานกลาง",IF(E14=4,"มาก",IF(E14=5,"มากที่สุด",0)))))</f>
        <v>มาก</v>
      </c>
      <c r="G14" s="18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ht="39.950000000000003" customHeight="1" thickBot="1" x14ac:dyDescent="0.5">
      <c r="A15" s="127" t="s">
        <v>59</v>
      </c>
      <c r="B15" s="121"/>
      <c r="C15" s="122"/>
      <c r="D15" s="123"/>
      <c r="E15" s="123">
        <f>AVERAGE(E9:E14)</f>
        <v>3.8333333333333335</v>
      </c>
      <c r="F15" s="455" t="str">
        <f>IF(E15&lt;1.5,"น้อยที่สุด",IF(E15&lt;2.5,"น้อย",IF(E15&lt;3.5,"ปานกลาง",IF(E15&lt;4.5,"มาก",IF(E15&gt;=4.5,"มากที่สุด",0)))))</f>
        <v>มาก</v>
      </c>
      <c r="G15" s="18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ht="39.950000000000003" customHeight="1" x14ac:dyDescent="0.45">
      <c r="A16" s="128" t="s">
        <v>79</v>
      </c>
      <c r="B16" s="118"/>
      <c r="C16" s="119"/>
      <c r="D16" s="120"/>
      <c r="E16" s="118"/>
      <c r="F16" s="129"/>
      <c r="G16" s="18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x14ac:dyDescent="0.45">
      <c r="A17" s="131" t="s">
        <v>80</v>
      </c>
      <c r="B17" s="114"/>
      <c r="C17" s="115"/>
      <c r="D17" s="116"/>
      <c r="E17" s="114"/>
      <c r="F17" s="132"/>
      <c r="G17" s="18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ht="150" customHeight="1" x14ac:dyDescent="0.45">
      <c r="A18" s="125" t="s">
        <v>81</v>
      </c>
      <c r="B18" s="108" t="s">
        <v>76</v>
      </c>
      <c r="C18" s="112" t="s">
        <v>65</v>
      </c>
      <c r="D18" s="110">
        <f>IFERROR(IF(((
(
('แบบสอบถามชุดที่ 1'!DR10/'แบบสอบถามชุดที่ 1'!DQ10)+((('แบบสอบถามชุดที่ 1'!DT10/'แบบสอบถามชุดที่ 1'!DS10)+ ('แบบสอบถามชุดที่ 1'!DV10/'แบบสอบถามชุดที่ 1'!DU10))/2))/2)*100)&gt;100,100,
(((('แบบสอบถามชุดที่ 1'!DR10/'แบบสอบถามชุดที่ 1'!DQ10)+((('แบบสอบถามชุดที่ 1'!DT10/'แบบสอบถามชุดที่ 1'!DS10)+ ('แบบสอบถามชุดที่ 1'!DV10/'แบบสอบถามชุดที่ 1'!DU10))/2))/2)*100)),0)</f>
        <v>100</v>
      </c>
      <c r="E18" s="111">
        <f>IF(D18&lt;30,1,IF(D18&lt;50,2,IF(D18&lt;70,3,IF(D18&lt;90,4,IF(D18&gt;=90,5,0)))))</f>
        <v>5</v>
      </c>
      <c r="F18" s="126" t="str">
        <f t="shared" ref="F18" si="2">IF(E18=1,"น้อยที่สุด",IF(E18=2,"น้อย",IF(E18=3,"ปานกลาง",IF(E18=4,"มาก",IF(E18=5,"มากที่สุด",0)))))</f>
        <v>มากที่สุด</v>
      </c>
      <c r="G18" s="18"/>
      <c r="H18" s="37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x14ac:dyDescent="0.45">
      <c r="A19" s="131" t="s">
        <v>82</v>
      </c>
      <c r="B19" s="114"/>
      <c r="C19" s="115"/>
      <c r="D19" s="116"/>
      <c r="E19" s="114"/>
      <c r="F19" s="132"/>
      <c r="G19" s="18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ht="150" customHeight="1" x14ac:dyDescent="0.45">
      <c r="A20" s="125" t="s">
        <v>281</v>
      </c>
      <c r="B20" s="117" t="s">
        <v>443</v>
      </c>
      <c r="C20" s="112" t="s">
        <v>66</v>
      </c>
      <c r="D20" s="113">
        <f>IFERROR((
(((5*('แบบสอบถามชุดที่ 3'!I51))+(4*('แบบสอบถามชุดที่ 3'!I50))+(3*('แบบสอบถามชุดที่ 3'!I49))
+(2*('แบบสอบถามชุดที่ 3'!I48))+(1*('แบบสอบถามชุดที่ 3'!I47)))/( 'แบบสอบถามชุดที่ 3'!I57))
+
(((5*('แบบสอบถามชุดที่ 3'!J51))+(4*('แบบสอบถามชุดที่ 3'!J50))+(3*('แบบสอบถามชุดที่ 3'!J49))
+(2*('แบบสอบถามชุดที่ 3'!J48))+(1*('แบบสอบถามชุดที่ 3'!J47)))/( 'แบบสอบถามชุดที่ 3'!J57))
+
(((5*('แบบสอบถามชุดที่ 3'!K51))+(4*('แบบสอบถามชุดที่ 3'!K50))+(3*('แบบสอบถามชุดที่ 3'!K49))
+(2*('แบบสอบถามชุดที่ 3'!K48))+(1*('แบบสอบถามชุดที่ 3'!K47)))/( 'แบบสอบถามชุดที่ 3'!K57))
+
(((5*('แบบสอบถามชุดที่ 3'!L51))+(4*('แบบสอบถามชุดที่ 3'!L50))+(3*('แบบสอบถามชุดที่ 3'!L49))
+(2*('แบบสอบถามชุดที่ 3'!L48))+(1*('แบบสอบถามชุดที่ 3'!L47)))/( 'แบบสอบถามชุดที่ 3'!L57))
)/(4),0)</f>
        <v>4.1333333333333329</v>
      </c>
      <c r="E20" s="111">
        <f>IF(D20&lt;1.5,1,IF(D20&lt;2.5,2,IF(D20&lt;3.5,3,IF(D20&lt;4.5,4,IF(D20&gt;=4.5,5,0)))))</f>
        <v>4</v>
      </c>
      <c r="F20" s="126" t="str">
        <f>IF(E20=1,"น้อยที่สุด",IF(E20=2,"น้อย",IF(E20=3,"ปานกลาง",IF(E20=4,"มาก",IF(E20=5,"มากที่สุด",0)))))</f>
        <v>มาก</v>
      </c>
      <c r="G20" s="18"/>
      <c r="H20" s="22"/>
      <c r="I20" s="18"/>
    </row>
    <row r="21" spans="1:32" ht="29.25" thickBot="1" x14ac:dyDescent="0.5">
      <c r="A21" s="133" t="s">
        <v>83</v>
      </c>
      <c r="B21" s="124"/>
      <c r="C21" s="122"/>
      <c r="D21" s="123"/>
      <c r="E21" s="123">
        <f>AVERAGE(E18,E20)</f>
        <v>4.5</v>
      </c>
      <c r="F21" s="455" t="str">
        <f>IF(E21&lt;1.5,"น้อยที่สุด",IF(E21&lt;2.5,"น้อย",IF(E21&lt;3.5,"ปานกลาง",IF(E21&lt;4.5,"มาก",IF(E21&gt;=4.5,"มากที่สุด",0)))))</f>
        <v>มากที่สุด</v>
      </c>
      <c r="G21" s="18"/>
      <c r="H21" s="19"/>
      <c r="I21" s="18"/>
    </row>
    <row r="22" spans="1:32" ht="39.950000000000003" customHeight="1" thickBot="1" x14ac:dyDescent="0.5">
      <c r="A22" s="617" t="s">
        <v>646</v>
      </c>
      <c r="B22" s="618"/>
      <c r="C22" s="95"/>
      <c r="D22" s="97"/>
      <c r="E22" s="97">
        <f>AVERAGE(E7,E15,E21)</f>
        <v>3.8888888888888893</v>
      </c>
      <c r="F22" s="456" t="str">
        <f>IF(E22&lt;1.5,"น้อยที่สุด",IF(E22&lt;2.5,"น้อย",IF(E22&lt;3.5,"ปานกลาง",IF(E22&lt;4.5,"มาก",IF(E22&gt;=4.5,"มากที่สุด",0)))))</f>
        <v>มาก</v>
      </c>
      <c r="G22" s="18"/>
      <c r="H22" s="19"/>
      <c r="I22" s="18"/>
    </row>
    <row r="23" spans="1:32" x14ac:dyDescent="0.45">
      <c r="A23" s="18"/>
      <c r="B23" s="18"/>
      <c r="C23" s="23"/>
      <c r="D23" s="19"/>
      <c r="E23" s="18"/>
      <c r="F23" s="18"/>
      <c r="G23" s="18"/>
      <c r="H23" s="19"/>
      <c r="I23" s="18"/>
    </row>
    <row r="24" spans="1:32" x14ac:dyDescent="0.45">
      <c r="C24" s="24"/>
    </row>
    <row r="25" spans="1:32" x14ac:dyDescent="0.45">
      <c r="C25" s="26"/>
    </row>
    <row r="26" spans="1:32" ht="30" customHeight="1" x14ac:dyDescent="0.45"/>
    <row r="27" spans="1:32" ht="30" customHeight="1" x14ac:dyDescent="0.45"/>
    <row r="28" spans="1:32" ht="30" customHeight="1" x14ac:dyDescent="0.45"/>
    <row r="29" spans="1:32" ht="30" customHeight="1" x14ac:dyDescent="0.45"/>
    <row r="30" spans="1:32" ht="30" customHeight="1" x14ac:dyDescent="0.45"/>
    <row r="31" spans="1:32" ht="30" customHeight="1" x14ac:dyDescent="0.45"/>
    <row r="32" spans="1:32" ht="51.75" customHeight="1" x14ac:dyDescent="0.45"/>
    <row r="33" ht="63" customHeight="1" x14ac:dyDescent="0.45"/>
    <row r="34" ht="63" customHeight="1" x14ac:dyDescent="0.45"/>
    <row r="35" ht="30" customHeight="1" x14ac:dyDescent="0.45"/>
    <row r="36" ht="30" customHeight="1" x14ac:dyDescent="0.45"/>
    <row r="37" ht="30" customHeight="1" x14ac:dyDescent="0.45"/>
    <row r="38" ht="30" customHeight="1" x14ac:dyDescent="0.45"/>
    <row r="39" ht="30" customHeight="1" x14ac:dyDescent="0.45"/>
    <row r="40" ht="30" customHeight="1" x14ac:dyDescent="0.45"/>
    <row r="41" ht="30" customHeight="1" x14ac:dyDescent="0.45"/>
    <row r="42" ht="30" customHeight="1" x14ac:dyDescent="0.45"/>
    <row r="43" ht="30" customHeight="1" x14ac:dyDescent="0.45"/>
    <row r="44" ht="30" customHeight="1" x14ac:dyDescent="0.45"/>
    <row r="45" ht="30" customHeight="1" x14ac:dyDescent="0.45"/>
    <row r="46" ht="30" customHeight="1" x14ac:dyDescent="0.45"/>
    <row r="47" ht="30" customHeight="1" x14ac:dyDescent="0.45"/>
    <row r="48" ht="30" customHeight="1" x14ac:dyDescent="0.45"/>
    <row r="49" ht="30" customHeight="1" x14ac:dyDescent="0.45"/>
    <row r="50" ht="30" customHeight="1" x14ac:dyDescent="0.45"/>
    <row r="51" ht="30" customHeight="1" x14ac:dyDescent="0.45"/>
    <row r="52" ht="30" customHeight="1" x14ac:dyDescent="0.45"/>
    <row r="53" ht="30" customHeight="1" x14ac:dyDescent="0.45"/>
    <row r="54" ht="30" customHeight="1" x14ac:dyDescent="0.45"/>
    <row r="55" ht="30" customHeight="1" x14ac:dyDescent="0.45"/>
    <row r="56" ht="30" customHeight="1" x14ac:dyDescent="0.45"/>
    <row r="57" ht="30" customHeight="1" x14ac:dyDescent="0.45"/>
    <row r="58" ht="30" customHeight="1" x14ac:dyDescent="0.45"/>
    <row r="59" ht="30" customHeight="1" x14ac:dyDescent="0.45"/>
    <row r="60" ht="30" customHeight="1" x14ac:dyDescent="0.45"/>
    <row r="61" ht="30" customHeight="1" x14ac:dyDescent="0.45"/>
    <row r="62" ht="30" customHeight="1" x14ac:dyDescent="0.45"/>
    <row r="63" ht="30" customHeight="1" x14ac:dyDescent="0.45"/>
    <row r="64" ht="30" customHeight="1" x14ac:dyDescent="0.45"/>
    <row r="65" ht="30" customHeight="1" x14ac:dyDescent="0.45"/>
    <row r="66" ht="30" customHeight="1" x14ac:dyDescent="0.45"/>
    <row r="67" ht="30" customHeight="1" x14ac:dyDescent="0.45"/>
    <row r="68" ht="30" customHeight="1" x14ac:dyDescent="0.45"/>
    <row r="69" ht="30" customHeight="1" x14ac:dyDescent="0.45"/>
    <row r="70" ht="30" customHeight="1" x14ac:dyDescent="0.45"/>
  </sheetData>
  <sheetProtection algorithmName="SHA-512" hashValue="RUkPzKAa/XRm+z2t8ENtYljm4RNvDEqzbS9+eMb3klM4e53UaCITSxkA9IAL75oMf9XswjFQl0MuXVkMwtUEyQ==" saltValue="SxShitg5Cp+WJ7VCJ9/WGQ==" spinCount="100000" sheet="1" autoFilter="0"/>
  <mergeCells count="1">
    <mergeCell ref="A22:B22"/>
  </mergeCells>
  <pageMargins left="0.7" right="0.7" top="0.75" bottom="0.75" header="0.3" footer="0.3"/>
  <pageSetup paperSize="9" scale="49" orientation="portrait" r:id="rId1"/>
  <colBreaks count="1" manualBreakCount="1">
    <brk id="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C69"/>
  <sheetViews>
    <sheetView workbookViewId="0">
      <pane ySplit="2" topLeftCell="A6" activePane="bottomLeft" state="frozen"/>
      <selection activeCell="A2" sqref="A2"/>
      <selection pane="bottomLeft" activeCell="A12" sqref="A12"/>
    </sheetView>
  </sheetViews>
  <sheetFormatPr defaultColWidth="9" defaultRowHeight="15" x14ac:dyDescent="0.25"/>
  <cols>
    <col min="1" max="1" width="83.625" style="5" customWidth="1"/>
    <col min="2" max="2" width="9" style="73"/>
    <col min="3" max="3" width="9" style="187"/>
    <col min="4" max="16384" width="9" style="13"/>
  </cols>
  <sheetData>
    <row r="1" spans="1:3" ht="27.95" customHeight="1" thickBot="1" x14ac:dyDescent="0.3">
      <c r="A1" s="11" t="s">
        <v>616</v>
      </c>
    </row>
    <row r="2" spans="1:3" s="14" customFormat="1" ht="28.5" customHeight="1" thickBot="1" x14ac:dyDescent="0.25">
      <c r="A2" s="145" t="s">
        <v>55</v>
      </c>
      <c r="B2" s="146" t="s">
        <v>56</v>
      </c>
      <c r="C2" s="188" t="s">
        <v>35</v>
      </c>
    </row>
    <row r="3" spans="1:3" ht="18.75" x14ac:dyDescent="0.25">
      <c r="A3" s="143" t="s">
        <v>84</v>
      </c>
      <c r="B3" s="144"/>
      <c r="C3" s="189"/>
    </row>
    <row r="4" spans="1:3" ht="18.75" x14ac:dyDescent="0.25">
      <c r="A4" s="134" t="s">
        <v>85</v>
      </c>
      <c r="B4" s="74"/>
      <c r="C4" s="190">
        <f>IFERROR(('แบบสอบถามชุดที่ 1'!G13)/('แบบสอบถามชุดที่ 1'!G23),0)*100</f>
        <v>0</v>
      </c>
    </row>
    <row r="5" spans="1:3" ht="18.75" x14ac:dyDescent="0.25">
      <c r="A5" s="134" t="s">
        <v>86</v>
      </c>
      <c r="B5" s="74"/>
      <c r="C5" s="190">
        <f>IFERROR(('แบบสอบถามชุดที่ 1'!I13)/('แบบสอบถามชุดที่ 1'!I23),0)*100</f>
        <v>0</v>
      </c>
    </row>
    <row r="6" spans="1:3" ht="18.75" x14ac:dyDescent="0.25">
      <c r="A6" s="134" t="s">
        <v>87</v>
      </c>
      <c r="B6" s="74"/>
      <c r="C6" s="190">
        <f>IFERROR(('แบบสอบถามชุดที่ 1'!K13)/('แบบสอบถามชุดที่ 1'!K23),0)*100</f>
        <v>0</v>
      </c>
    </row>
    <row r="7" spans="1:3" ht="19.5" thickBot="1" x14ac:dyDescent="0.3">
      <c r="A7" s="135" t="s">
        <v>88</v>
      </c>
      <c r="B7" s="91"/>
      <c r="C7" s="191">
        <f>IFERROR(('แบบสอบถามชุดที่ 1'!M13)/('แบบสอบถามชุดที่ 1'!M23),0)*100</f>
        <v>0</v>
      </c>
    </row>
    <row r="8" spans="1:3" ht="18.75" x14ac:dyDescent="0.25">
      <c r="A8" s="136" t="s">
        <v>293</v>
      </c>
      <c r="B8" s="100"/>
      <c r="C8" s="192"/>
    </row>
    <row r="9" spans="1:3" ht="18.75" x14ac:dyDescent="0.25">
      <c r="A9" s="137" t="s">
        <v>53</v>
      </c>
      <c r="B9" s="74"/>
      <c r="C9" s="193">
        <f>IFERROR(('แบบสอบถามชุดที่ 1'!O13+'แบบสอบถามชุดที่ 2'!G14)/('แบบสอบถามชุดที่ 1'!O23+'แบบสอบถามชุดที่ 2'!G24),0)*100</f>
        <v>100</v>
      </c>
    </row>
    <row r="10" spans="1:3" ht="19.5" thickBot="1" x14ac:dyDescent="0.3">
      <c r="A10" s="138" t="s">
        <v>52</v>
      </c>
      <c r="B10" s="91"/>
      <c r="C10" s="194">
        <f>IFERROR(('แบบสอบถามชุดที่ 1'!O14+'แบบสอบถามชุดที่ 2'!G15)/('แบบสอบถามชุดที่ 1'!O23+'แบบสอบถามชุดที่ 2'!G24),0)*100</f>
        <v>0</v>
      </c>
    </row>
    <row r="11" spans="1:3" ht="18.75" x14ac:dyDescent="0.25">
      <c r="A11" s="136" t="s">
        <v>294</v>
      </c>
      <c r="B11" s="100"/>
      <c r="C11" s="192"/>
    </row>
    <row r="12" spans="1:3" ht="18.75" x14ac:dyDescent="0.25">
      <c r="A12" s="137" t="s">
        <v>89</v>
      </c>
      <c r="B12" s="75">
        <f>IFERROR((
((5*('แบบสอบถามชุดที่ 1'!Y17+'แบบสอบถามชุดที่ 2'!Q18))
+(4*('แบบสอบถามชุดที่ 1'!Y16+'แบบสอบถามชุดที่ 2'!Q17))
+(3*('แบบสอบถามชุดที่ 1'!Y15+'แบบสอบถามชุดที่ 2'!Q16))
+(2*('แบบสอบถามชุดที่ 1'!Y14+'แบบสอบถามชุดที่ 2'!Q15))
+(1*('แบบสอบถามชุดที่ 1'!Y13+'แบบสอบถามชุดที่ 2'!Q14))
)/('แบบสอบถามชุดที่ 1'!Y23+'แบบสอบถามชุดที่ 2'!Q24)),0)</f>
        <v>4.333333333333333</v>
      </c>
      <c r="C12" s="195"/>
    </row>
    <row r="13" spans="1:3" ht="18.75" x14ac:dyDescent="0.25">
      <c r="A13" s="134" t="s">
        <v>90</v>
      </c>
      <c r="B13" s="75">
        <f>IFERROR((
((5*('แบบสอบถามชุดที่ 1'!Z17+'แบบสอบถามชุดที่ 2'!R18))
+(4*('แบบสอบถามชุดที่ 1'!Z16+'แบบสอบถามชุดที่ 2'!R17))
+(3*('แบบสอบถามชุดที่ 1'!Z15+'แบบสอบถามชุดที่ 2'!R16))
+(2*('แบบสอบถามชุดที่ 1'!Z14+'แบบสอบถามชุดที่ 2'!R15))
+(1*('แบบสอบถามชุดที่ 1'!Z13+'แบบสอบถามชุดที่ 2'!R14))
)/('แบบสอบถามชุดที่ 1'!Z23+'แบบสอบถามชุดที่ 2'!R24)),0)</f>
        <v>3.3333333333333335</v>
      </c>
      <c r="C13" s="195"/>
    </row>
    <row r="14" spans="1:3" ht="18.75" x14ac:dyDescent="0.25">
      <c r="A14" s="137" t="s">
        <v>91</v>
      </c>
      <c r="B14" s="75">
        <f>IFERROR((
((5*('แบบสอบถามชุดที่ 1'!AA17+'แบบสอบถามชุดที่ 2'!S18))
+(4*('แบบสอบถามชุดที่ 1'!AA16+'แบบสอบถามชุดที่ 2'!S17))
+(3*('แบบสอบถามชุดที่ 1'!AA15+'แบบสอบถามชุดที่ 2'!S16))
+(2*('แบบสอบถามชุดที่ 1'!AA14+'แบบสอบถามชุดที่ 2'!S15))
+(1*('แบบสอบถามชุดที่ 1'!AA13+'แบบสอบถามชุดที่ 2'!S14))
)/('แบบสอบถามชุดที่ 1'!AA23+'แบบสอบถามชุดที่ 2'!S24)),0)</f>
        <v>3</v>
      </c>
      <c r="C14" s="195"/>
    </row>
    <row r="15" spans="1:3" ht="18.75" x14ac:dyDescent="0.25">
      <c r="A15" s="137" t="s">
        <v>92</v>
      </c>
      <c r="B15" s="75">
        <f>IFERROR((
((5*('แบบสอบถามชุดที่ 1'!AB17+'แบบสอบถามชุดที่ 2'!T18))
+(4*('แบบสอบถามชุดที่ 1'!AB16+'แบบสอบถามชุดที่ 2'!T17))
+(3*('แบบสอบถามชุดที่ 1'!AB15+'แบบสอบถามชุดที่ 2'!T16))
+(2*('แบบสอบถามชุดที่ 1'!AB14+'แบบสอบถามชุดที่ 2'!T15))
+(1*('แบบสอบถามชุดที่ 1'!AB13+'แบบสอบถามชุดที่ 2'!T14))
)/('แบบสอบถามชุดที่ 1'!AB23+'แบบสอบถามชุดที่ 2'!T24)),0)</f>
        <v>3.6666666666666665</v>
      </c>
      <c r="C15" s="195"/>
    </row>
    <row r="16" spans="1:3" ht="18.75" x14ac:dyDescent="0.25">
      <c r="A16" s="137" t="s">
        <v>93</v>
      </c>
      <c r="B16" s="75">
        <f>IFERROR((
((5*('แบบสอบถามชุดที่ 1'!AC17+'แบบสอบถามชุดที่ 2'!U18))
+(4*('แบบสอบถามชุดที่ 1'!AC16+'แบบสอบถามชุดที่ 2'!U17))
+(3*('แบบสอบถามชุดที่ 1'!AC15+'แบบสอบถามชุดที่ 2'!U16))
+(2*('แบบสอบถามชุดที่ 1'!AC14+'แบบสอบถามชุดที่ 2'!U15))
+(1*('แบบสอบถามชุดที่ 1'!AC13+'แบบสอบถามชุดที่ 2'!U14))
)/('แบบสอบถามชุดที่ 1'!AC23+'แบบสอบถามชุดที่ 2'!U24)),0)</f>
        <v>4.333333333333333</v>
      </c>
      <c r="C16" s="195"/>
    </row>
    <row r="17" spans="1:3" ht="21" customHeight="1" thickBot="1" x14ac:dyDescent="0.3">
      <c r="A17" s="174" t="s">
        <v>94</v>
      </c>
      <c r="B17" s="92">
        <f>IFERROR((
((5*('แบบสอบถามชุดที่ 1'!AD17+'แบบสอบถามชุดที่ 2'!V18))
+(4*('แบบสอบถามชุดที่ 1'!AD16+'แบบสอบถามชุดที่ 2'!V17))
+(3*('แบบสอบถามชุดที่ 1'!AD15+'แบบสอบถามชุดที่ 2'!V16))
+(2*('แบบสอบถามชุดที่ 1'!AD14+'แบบสอบถามชุดที่ 2'!V15))
+(1*('แบบสอบถามชุดที่ 1'!AD13+'แบบสอบถามชุดที่ 2'!V14))
)/('แบบสอบถามชุดที่ 1'!AD23+'แบบสอบถามชุดที่ 2'!V24)),0)</f>
        <v>4</v>
      </c>
      <c r="C17" s="196"/>
    </row>
    <row r="18" spans="1:3" ht="18.75" x14ac:dyDescent="0.25">
      <c r="A18" s="140" t="s">
        <v>295</v>
      </c>
      <c r="B18" s="100"/>
      <c r="C18" s="192"/>
    </row>
    <row r="19" spans="1:3" ht="18.75" x14ac:dyDescent="0.25">
      <c r="A19" s="141" t="s">
        <v>100</v>
      </c>
      <c r="B19" s="99"/>
      <c r="C19" s="197"/>
    </row>
    <row r="20" spans="1:3" ht="37.5" x14ac:dyDescent="0.25">
      <c r="A20" s="179" t="s">
        <v>95</v>
      </c>
      <c r="B20" s="181">
        <f>IFERROR((
((5*('แบบสอบถามชุดที่ 1'!AH17))
+(4*('แบบสอบถามชุดที่ 1'!AH16))
+(3*('แบบสอบถามชุดที่ 1'!AH15))
+(2*('แบบสอบถามชุดที่ 1'!AH14))
+(1*('แบบสอบถามชุดที่ 1'!AH13))
)/('แบบสอบถามชุดที่ 1'!AH23)),0)</f>
        <v>3</v>
      </c>
      <c r="C20" s="195"/>
    </row>
    <row r="21" spans="1:3" ht="37.5" x14ac:dyDescent="0.25">
      <c r="A21" s="179" t="s">
        <v>96</v>
      </c>
      <c r="B21" s="181">
        <f>IFERROR((
((5*('แบบสอบถามชุดที่ 1'!AI17))
+(4*('แบบสอบถามชุดที่ 1'!AI16))
+(3*('แบบสอบถามชุดที่ 1'!AI15))
+(2*('แบบสอบถามชุดที่ 1'!AI14))
+(1*('แบบสอบถามชุดที่ 1'!AI13))
)/('แบบสอบถามชุดที่ 1'!AI23)),0)</f>
        <v>5</v>
      </c>
      <c r="C21" s="195"/>
    </row>
    <row r="22" spans="1:3" ht="19.5" customHeight="1" x14ac:dyDescent="0.25">
      <c r="A22" s="182" t="s">
        <v>97</v>
      </c>
      <c r="B22" s="181">
        <f>IFERROR((
((5*('แบบสอบถามชุดที่ 1'!AJ17))
+(4*('แบบสอบถามชุดที่ 1'!AJ16))
+(3*('แบบสอบถามชุดที่ 1'!AJ15))
+(2*('แบบสอบถามชุดที่ 1'!AJ14))
+(1*('แบบสอบถามชุดที่ 1'!AJ13))
)/('แบบสอบถามชุดที่ 1'!AJ23)),0)</f>
        <v>3</v>
      </c>
      <c r="C22" s="195"/>
    </row>
    <row r="23" spans="1:3" ht="18.75" x14ac:dyDescent="0.25">
      <c r="A23" s="183" t="s">
        <v>98</v>
      </c>
      <c r="B23" s="181">
        <f>IFERROR((
((5*('แบบสอบถามชุดที่ 1'!AK17))
+(4*('แบบสอบถามชุดที่ 1'!AK16))
+(3*('แบบสอบถามชุดที่ 1'!AK15))
+(2*('แบบสอบถามชุดที่ 1'!AK14))
+(1*('แบบสอบถามชุดที่ 1'!AK13))
)/('แบบสอบถามชุดที่ 1'!AK23)),0)</f>
        <v>4</v>
      </c>
      <c r="C23" s="195"/>
    </row>
    <row r="24" spans="1:3" ht="37.5" x14ac:dyDescent="0.25">
      <c r="A24" s="179" t="s">
        <v>99</v>
      </c>
      <c r="B24" s="181">
        <f>IFERROR((
((5*('แบบสอบถามชุดที่ 1'!AL17))
+(4*('แบบสอบถามชุดที่ 1'!AL16))
+(3*('แบบสอบถามชุดที่ 1'!AL15))
+(2*('แบบสอบถามชุดที่ 1'!AL14))
+(1*('แบบสอบถามชุดที่ 1'!AL13))
)/('แบบสอบถามชุดที่ 1'!AL23)),0)</f>
        <v>3</v>
      </c>
      <c r="C24" s="195"/>
    </row>
    <row r="25" spans="1:3" ht="37.5" x14ac:dyDescent="0.25">
      <c r="A25" s="179" t="s">
        <v>282</v>
      </c>
      <c r="B25" s="181">
        <f>IFERROR((
((5*('แบบสอบถามชุดที่ 1'!AM17))
+(4*('แบบสอบถามชุดที่ 1'!AM16))
+(3*('แบบสอบถามชุดที่ 1'!AM15))
+(2*('แบบสอบถามชุดที่ 1'!AM14))
+(1*('แบบสอบถามชุดที่ 1'!AM13))
)/('แบบสอบถามชุดที่ 1'!AM23)),0)</f>
        <v>4</v>
      </c>
      <c r="C25" s="195"/>
    </row>
    <row r="26" spans="1:3" ht="18.75" x14ac:dyDescent="0.25">
      <c r="A26" s="318" t="s">
        <v>474</v>
      </c>
      <c r="B26" s="180">
        <f>AVERAGE(B20:B25)</f>
        <v>3.6666666666666665</v>
      </c>
      <c r="C26" s="198"/>
    </row>
    <row r="27" spans="1:3" ht="18.75" x14ac:dyDescent="0.25">
      <c r="A27" s="141" t="s">
        <v>101</v>
      </c>
      <c r="B27" s="99"/>
      <c r="C27" s="197"/>
    </row>
    <row r="28" spans="1:3" ht="18.75" x14ac:dyDescent="0.25">
      <c r="A28" s="179" t="s">
        <v>167</v>
      </c>
      <c r="B28" s="181">
        <f>IFERROR((
((5*('แบบสอบถามชุดที่ 1'!AO17))
+(4*('แบบสอบถามชุดที่ 1'!AO16))
+(3*('แบบสอบถามชุดที่ 1'!AO15))
+(2*('แบบสอบถามชุดที่ 1'!AO14))
+(1*('แบบสอบถามชุดที่ 1'!AO13))
)/('แบบสอบถามชุดที่ 1'!AO23)),0)</f>
        <v>3</v>
      </c>
      <c r="C28" s="195"/>
    </row>
    <row r="29" spans="1:3" ht="37.5" x14ac:dyDescent="0.25">
      <c r="A29" s="179" t="s">
        <v>102</v>
      </c>
      <c r="B29" s="181">
        <f>IFERROR((
((5*('แบบสอบถามชุดที่ 1'!AP17))
+(4*('แบบสอบถามชุดที่ 1'!AP16))
+(3*('แบบสอบถามชุดที่ 1'!AP15))
+(2*('แบบสอบถามชุดที่ 1'!AP14))
+(1*('แบบสอบถามชุดที่ 1'!AP13))
)/('แบบสอบถามชุดที่ 1'!AP23)),0)</f>
        <v>3</v>
      </c>
      <c r="C29" s="195"/>
    </row>
    <row r="30" spans="1:3" ht="37.5" x14ac:dyDescent="0.3">
      <c r="A30" s="185" t="s">
        <v>103</v>
      </c>
      <c r="B30" s="181">
        <f>IFERROR((
((5*('แบบสอบถามชุดที่ 1'!AQ17))
+(4*('แบบสอบถามชุดที่ 1'!AQ16))
+(3*('แบบสอบถามชุดที่ 1'!AQ15))
+(2*('แบบสอบถามชุดที่ 1'!AQ14))
+(1*('แบบสอบถามชุดที่ 1'!AQ13))
)/('แบบสอบถามชุดที่ 1'!AQ23)),0)</f>
        <v>3</v>
      </c>
      <c r="C30" s="195"/>
    </row>
    <row r="31" spans="1:3" ht="37.5" x14ac:dyDescent="0.25">
      <c r="A31" s="179" t="s">
        <v>104</v>
      </c>
      <c r="B31" s="181">
        <f>IFERROR((
((5*('แบบสอบถามชุดที่ 1'!AR17))
+(4*('แบบสอบถามชุดที่ 1'!AR16))
+(3*('แบบสอบถามชุดที่ 1'!AR15))
+(2*('แบบสอบถามชุดที่ 1'!AR14))
+(1*('แบบสอบถามชุดที่ 1'!AR13))
)/('แบบสอบถามชุดที่ 1'!AR23)),0)</f>
        <v>3</v>
      </c>
      <c r="C31" s="195"/>
    </row>
    <row r="32" spans="1:3" ht="56.25" x14ac:dyDescent="0.25">
      <c r="A32" s="178" t="s">
        <v>283</v>
      </c>
      <c r="B32" s="186">
        <f>IFERROR((
((5*('แบบสอบถามชุดที่ 1'!AS17))
+(4*('แบบสอบถามชุดที่ 1'!AS16))
+(3*('แบบสอบถามชุดที่ 1'!AS15))
+(2*('แบบสอบถามชุดที่ 1'!AS14))
+(1*('แบบสอบถามชุดที่ 1'!AS13))
)/('แบบสอบถามชุดที่ 1'!AS23)),0)</f>
        <v>3</v>
      </c>
      <c r="C32" s="199"/>
    </row>
    <row r="33" spans="1:3" ht="18.75" x14ac:dyDescent="0.25">
      <c r="A33" s="318" t="s">
        <v>475</v>
      </c>
      <c r="B33" s="75">
        <f>AVERAGE(B28:B32)</f>
        <v>3</v>
      </c>
      <c r="C33" s="200"/>
    </row>
    <row r="34" spans="1:3" ht="18.75" x14ac:dyDescent="0.25">
      <c r="A34" s="143" t="s">
        <v>296</v>
      </c>
      <c r="B34" s="184"/>
      <c r="C34" s="201"/>
    </row>
    <row r="35" spans="1:3" ht="19.5" thickBot="1" x14ac:dyDescent="0.3">
      <c r="A35" s="135" t="s">
        <v>105</v>
      </c>
      <c r="B35" s="92">
        <f>IFERROR((
((5*('แบบสอบถามชุดที่ 1'!AU17))
+(4*('แบบสอบถามชุดที่ 1'!AU16))
+(3*('แบบสอบถามชุดที่ 1'!AU15))
+(2*('แบบสอบถามชุดที่ 1'!AU14))
+(1*('แบบสอบถามชุดที่ 1'!AU13))
)/('แบบสอบถามชุดที่ 1'!AU23)),0)</f>
        <v>4</v>
      </c>
      <c r="C35" s="196"/>
    </row>
    <row r="36" spans="1:3" ht="18.75" x14ac:dyDescent="0.25">
      <c r="A36" s="142" t="s">
        <v>297</v>
      </c>
      <c r="B36" s="100"/>
      <c r="C36" s="192"/>
    </row>
    <row r="37" spans="1:3" ht="18.75" x14ac:dyDescent="0.25">
      <c r="A37" s="134" t="s">
        <v>106</v>
      </c>
      <c r="B37" s="74"/>
      <c r="C37" s="190">
        <f>IFERROR(('แบบสอบถามชุดที่ 1'!AY13)/('แบบสอบถามชุดที่ 1'!AY23),0)*100</f>
        <v>100</v>
      </c>
    </row>
    <row r="38" spans="1:3" ht="18.75" x14ac:dyDescent="0.25">
      <c r="A38" s="134" t="s">
        <v>107</v>
      </c>
      <c r="B38" s="74"/>
      <c r="C38" s="190">
        <f>IFERROR(('แบบสอบถามชุดที่ 1'!BA13)/('แบบสอบถามชุดที่ 1'!BA23),0)*100</f>
        <v>100</v>
      </c>
    </row>
    <row r="39" spans="1:3" ht="18.75" x14ac:dyDescent="0.25">
      <c r="A39" s="134" t="s">
        <v>108</v>
      </c>
      <c r="B39" s="74"/>
      <c r="C39" s="190">
        <f>IFERROR(('แบบสอบถามชุดที่ 1'!BC13)/('แบบสอบถามชุดที่ 1'!BC23),0)*100</f>
        <v>100</v>
      </c>
    </row>
    <row r="40" spans="1:3" ht="37.5" x14ac:dyDescent="0.25">
      <c r="A40" s="134" t="s">
        <v>284</v>
      </c>
      <c r="B40" s="74"/>
      <c r="C40" s="190">
        <f>IFERROR(('แบบสอบถามชุดที่ 1'!BE13)/('แบบสอบถามชุดที่ 1'!BE23),0)*100</f>
        <v>100</v>
      </c>
    </row>
    <row r="41" spans="1:3" ht="37.5" x14ac:dyDescent="0.25">
      <c r="A41" s="134" t="s">
        <v>469</v>
      </c>
      <c r="B41" s="74"/>
      <c r="C41" s="190">
        <f>IFERROR(('แบบสอบถามชุดที่ 1'!BG13)/('แบบสอบถามชุดที่ 1'!BG23),0)*100</f>
        <v>100</v>
      </c>
    </row>
    <row r="42" spans="1:3" ht="20.25" customHeight="1" x14ac:dyDescent="0.25">
      <c r="A42" s="175" t="s">
        <v>285</v>
      </c>
      <c r="B42" s="74"/>
      <c r="C42" s="190">
        <f>IFERROR(('แบบสอบถามชุดที่ 1'!BI13)/('แบบสอบถามชุดที่ 1'!BI23),0)*100</f>
        <v>100</v>
      </c>
    </row>
    <row r="43" spans="1:3" ht="18.75" x14ac:dyDescent="0.25">
      <c r="A43" s="134" t="s">
        <v>109</v>
      </c>
      <c r="B43" s="74"/>
      <c r="C43" s="190">
        <f>IFERROR(('แบบสอบถามชุดที่ 1'!BK13)/('แบบสอบถามชุดที่ 1'!BK23),0)*100</f>
        <v>100</v>
      </c>
    </row>
    <row r="44" spans="1:3" ht="19.5" thickBot="1" x14ac:dyDescent="0.35">
      <c r="A44" s="139" t="s">
        <v>110</v>
      </c>
      <c r="B44" s="91"/>
      <c r="C44" s="191">
        <f>IFERROR(('แบบสอบถามชุดที่ 1'!BM13)/('แบบสอบถามชุดที่ 1'!BM23),0)*100</f>
        <v>100</v>
      </c>
    </row>
    <row r="45" spans="1:3" ht="18.75" x14ac:dyDescent="0.25">
      <c r="A45" s="619" t="s">
        <v>298</v>
      </c>
      <c r="B45" s="620"/>
      <c r="C45" s="621"/>
    </row>
    <row r="46" spans="1:3" ht="38.25" thickBot="1" x14ac:dyDescent="0.3">
      <c r="A46" s="135" t="s">
        <v>470</v>
      </c>
      <c r="B46" s="92">
        <f>IFERROR((
((5*('แบบสอบถามชุดที่ 1'!CE17+'แบบสอบถามชุดที่ 2'!AV18))
+(4*('แบบสอบถามชุดที่ 1'!CE16+'แบบสอบถามชุดที่ 2'!AV17))
+(3*('แบบสอบถามชุดที่ 1'!CE15+'แบบสอบถามชุดที่ 2'!AV16))
+(2*('แบบสอบถามชุดที่ 1'!CE14+'แบบสอบถามชุดที่ 2'!AV15))
+(1*('แบบสอบถามชุดที่ 1'!CE13+'แบบสอบถามชุดที่ 2'!AV14))
)/('แบบสอบถามชุดที่ 1'!CE23+'แบบสอบถามชุดที่ 2'!AV24)),0)</f>
        <v>3</v>
      </c>
      <c r="C46" s="196"/>
    </row>
    <row r="47" spans="1:3" ht="18.75" x14ac:dyDescent="0.25">
      <c r="A47" s="136" t="s">
        <v>299</v>
      </c>
      <c r="B47" s="100"/>
      <c r="C47" s="192"/>
    </row>
    <row r="48" spans="1:3" ht="37.5" x14ac:dyDescent="0.25">
      <c r="A48" s="134" t="s">
        <v>300</v>
      </c>
      <c r="B48" s="75">
        <f>IFERROR((
((5*('แบบสอบถามชุดที่ 1'!CH17+'แบบสอบถามชุดที่ 2'!AY18))
+(4*('แบบสอบถามชุดที่ 1'!CH16+'แบบสอบถามชุดที่ 2'!AY17))
+(3*('แบบสอบถามชุดที่ 1'!CH15+'แบบสอบถามชุดที่ 2'!AY16))
+(2*('แบบสอบถามชุดที่ 1'!CH14+'แบบสอบถามชุดที่ 2'!AY15))
+(1*('แบบสอบถามชุดที่ 1'!CH13+'แบบสอบถามชุดที่ 2'!AY14))
)/('แบบสอบถามชุดที่ 1'!CH23+'แบบสอบถามชุดที่ 2'!AY24)),0)</f>
        <v>4</v>
      </c>
      <c r="C48" s="202"/>
    </row>
    <row r="49" spans="1:3" ht="18.75" x14ac:dyDescent="0.25">
      <c r="A49" s="134" t="s">
        <v>301</v>
      </c>
      <c r="B49" s="75">
        <f>IFERROR((
((5*('แบบสอบถามชุดที่ 1'!CJ17+'แบบสอบถามชุดที่ 2'!BA18))
+(4*('แบบสอบถามชุดที่ 1'!CJ16+'แบบสอบถามชุดที่ 2'!BA17))
+(3*('แบบสอบถามชุดที่ 1'!CJ15+'แบบสอบถามชุดที่ 2'!BA16))
+(2*('แบบสอบถามชุดที่ 1'!CJ14+'แบบสอบถามชุดที่ 2'!BA15))
+(1*('แบบสอบถามชุดที่ 1'!CJ13+'แบบสอบถามชุดที่ 2'!BA14))
)/('แบบสอบถามชุดที่ 1'!CJ23+'แบบสอบถามชุดที่ 2'!BA24)),0)</f>
        <v>4</v>
      </c>
      <c r="C49" s="202"/>
    </row>
    <row r="50" spans="1:3" ht="18.75" x14ac:dyDescent="0.25">
      <c r="A50" s="134" t="s">
        <v>302</v>
      </c>
      <c r="B50" s="75">
        <f>IFERROR((
((5*('แบบสอบถามชุดที่ 1'!CL17+'แบบสอบถามชุดที่ 2'!BC18))
+(4*('แบบสอบถามชุดที่ 1'!CL16+'แบบสอบถามชุดที่ 2'!BC17))
+(3*('แบบสอบถามชุดที่ 1'!CL15+'แบบสอบถามชุดที่ 2'!BC16))
+(2*('แบบสอบถามชุดที่ 1'!CL14+'แบบสอบถามชุดที่ 2'!BC15))
+(1*('แบบสอบถามชุดที่ 1'!CL13+'แบบสอบถามชุดที่ 2'!BC14))
)/('แบบสอบถามชุดที่ 1'!CL23+'แบบสอบถามชุดที่ 2'!BC24)),0)</f>
        <v>4</v>
      </c>
      <c r="C50" s="202"/>
    </row>
    <row r="51" spans="1:3" ht="18.75" x14ac:dyDescent="0.25">
      <c r="A51" s="134" t="s">
        <v>303</v>
      </c>
      <c r="B51" s="75">
        <f>IFERROR((
((5*('แบบสอบถามชุดที่ 1'!CN17+'แบบสอบถามชุดที่ 2'!BE18))
+(4*('แบบสอบถามชุดที่ 1'!CN16+'แบบสอบถามชุดที่ 2'!BE17))
+(3*('แบบสอบถามชุดที่ 1'!CN15+'แบบสอบถามชุดที่ 2'!BE16))
+(2*('แบบสอบถามชุดที่ 1'!CN14+'แบบสอบถามชุดที่ 2'!BE15))
+(1*('แบบสอบถามชุดที่ 1'!CN13+'แบบสอบถามชุดที่ 2'!BE14))
)/('แบบสอบถามชุดที่ 1'!CN23+'แบบสอบถามชุดที่ 2'!BE24)),0)</f>
        <v>4</v>
      </c>
      <c r="C51" s="202"/>
    </row>
    <row r="52" spans="1:3" ht="19.5" thickBot="1" x14ac:dyDescent="0.3">
      <c r="A52" s="138" t="s">
        <v>304</v>
      </c>
      <c r="B52" s="92">
        <f>IFERROR((
((5*('แบบสอบถามชุดที่ 1'!CP17+'แบบสอบถามชุดที่ 2'!BG18))
+(4*('แบบสอบถามชุดที่ 1'!CP16+'แบบสอบถามชุดที่ 2'!BG17))
+(3*('แบบสอบถามชุดที่ 1'!CP15+'แบบสอบถามชุดที่ 2'!BG16))
+(2*('แบบสอบถามชุดที่ 1'!CP14+'แบบสอบถามชุดที่ 2'!BG15))
+(1*('แบบสอบถามชุดที่ 1'!CP13+'แบบสอบถามชุดที่ 2'!BG14))
)/('แบบสอบถามชุดที่ 1'!CP23+'แบบสอบถามชุดที่ 2'!BG24)),0)</f>
        <v>4.333333333333333</v>
      </c>
      <c r="C52" s="203"/>
    </row>
    <row r="53" spans="1:3" ht="18.75" x14ac:dyDescent="0.25">
      <c r="A53" s="140" t="s">
        <v>305</v>
      </c>
      <c r="B53" s="101"/>
      <c r="C53" s="204"/>
    </row>
    <row r="54" spans="1:3" ht="37.5" x14ac:dyDescent="0.25">
      <c r="A54" s="134" t="s">
        <v>111</v>
      </c>
      <c r="B54" s="75">
        <f>IFERROR((
((5*('แบบสอบถามชุดที่ 1'!DG17))
+(4*('แบบสอบถามชุดที่ 1'!DG16))
+(3*('แบบสอบถามชุดที่ 1'!DG15))
+(2*('แบบสอบถามชุดที่ 1'!DG14))
+(1*('แบบสอบถามชุดที่ 1'!DG13))
)/('แบบสอบถามชุดที่ 1'!DG23)),0)</f>
        <v>4</v>
      </c>
      <c r="C54" s="202"/>
    </row>
    <row r="55" spans="1:3" ht="37.5" x14ac:dyDescent="0.25">
      <c r="A55" s="134" t="s">
        <v>471</v>
      </c>
      <c r="B55" s="75">
        <f>IFERROR((
((5*('แบบสอบถามชุดที่ 1'!DI17))
+(4*('แบบสอบถามชุดที่ 1'!DI16))
+(3*('แบบสอบถามชุดที่ 1'!DI15))
+(2*('แบบสอบถามชุดที่ 1'!DI14))
+(1*('แบบสอบถามชุดที่ 1'!DI13))
)/('แบบสอบถามชุดที่ 1'!DI23)),0)</f>
        <v>4</v>
      </c>
      <c r="C55" s="202"/>
    </row>
    <row r="56" spans="1:3" ht="18.75" x14ac:dyDescent="0.25">
      <c r="A56" s="134" t="s">
        <v>112</v>
      </c>
      <c r="B56" s="75">
        <f>IFERROR((
((5*('แบบสอบถามชุดที่ 1'!DK17))
+(4*('แบบสอบถามชุดที่ 1'!DK16))
+(3*('แบบสอบถามชุดที่ 1'!DK15))
+(2*('แบบสอบถามชุดที่ 1'!DK14))
+(1*('แบบสอบถามชุดที่ 1'!DK13))
)/('แบบสอบถามชุดที่ 1'!DK23)),0)</f>
        <v>4</v>
      </c>
      <c r="C56" s="202"/>
    </row>
    <row r="57" spans="1:3" ht="38.25" thickBot="1" x14ac:dyDescent="0.3">
      <c r="A57" s="135" t="s">
        <v>472</v>
      </c>
      <c r="B57" s="92">
        <f>IFERROR((
((5*('แบบสอบถามชุดที่ 1'!DM17))
+(4*('แบบสอบถามชุดที่ 1'!DM16))
+(3*('แบบสอบถามชุดที่ 1'!DM15))
+(2*('แบบสอบถามชุดที่ 1'!DM14))
+(1*('แบบสอบถามชุดที่ 1'!DM13))
)/('แบบสอบถามชุดที่ 1'!DM23)),0)</f>
        <v>4</v>
      </c>
      <c r="C57" s="205"/>
    </row>
    <row r="58" spans="1:3" ht="18.75" x14ac:dyDescent="0.25">
      <c r="A58" s="140" t="s">
        <v>306</v>
      </c>
      <c r="B58" s="101"/>
      <c r="C58" s="204"/>
    </row>
    <row r="59" spans="1:3" ht="18.75" x14ac:dyDescent="0.25">
      <c r="A59" s="141" t="s">
        <v>113</v>
      </c>
      <c r="B59" s="98"/>
      <c r="C59" s="206"/>
    </row>
    <row r="60" spans="1:3" ht="18.75" x14ac:dyDescent="0.25">
      <c r="A60" s="134" t="s">
        <v>115</v>
      </c>
      <c r="B60" s="76"/>
      <c r="C60" s="190">
        <f>IFERROR(IF((('แบบสอบถามชุดที่ 1'!DR10)/('แบบสอบถามชุดที่ 1'!DQ10))&gt;1,1,(('แบบสอบถามชุดที่ 1'!DR10)/('แบบสอบถามชุดที่ 1'!DQ10))),0)*100</f>
        <v>100</v>
      </c>
    </row>
    <row r="61" spans="1:3" ht="18.75" x14ac:dyDescent="0.25">
      <c r="A61" s="141" t="s">
        <v>114</v>
      </c>
      <c r="B61" s="98"/>
      <c r="C61" s="206"/>
    </row>
    <row r="62" spans="1:3" ht="18.75" x14ac:dyDescent="0.25">
      <c r="A62" s="179" t="s">
        <v>286</v>
      </c>
      <c r="B62" s="76"/>
      <c r="C62" s="389">
        <f>IFERROR(IF((('แบบสอบถามชุดที่ 1'!DT10)/('แบบสอบถามชุดที่ 1'!DS10))&gt;1,1,(('แบบสอบถามชุดที่ 1'!DT10)/('แบบสอบถามชุดที่ 1'!DS10))),0)*100</f>
        <v>100</v>
      </c>
    </row>
    <row r="63" spans="1:3" ht="18.75" x14ac:dyDescent="0.25">
      <c r="A63" s="178" t="s">
        <v>287</v>
      </c>
      <c r="B63" s="176"/>
      <c r="C63" s="207">
        <f>IFERROR((('แบบสอบถามชุดที่ 1'!DV10)/('แบบสอบถามชุดที่ 1'!DU10)),0)*100</f>
        <v>100</v>
      </c>
    </row>
    <row r="64" spans="1:3" ht="19.5" thickBot="1" x14ac:dyDescent="0.3">
      <c r="A64" s="319" t="s">
        <v>473</v>
      </c>
      <c r="B64" s="177"/>
      <c r="C64" s="208">
        <f>(C62+C63)/2</f>
        <v>100</v>
      </c>
    </row>
    <row r="65" spans="1:3" ht="18.75" x14ac:dyDescent="0.25">
      <c r="A65" s="140" t="s">
        <v>307</v>
      </c>
      <c r="B65" s="101"/>
      <c r="C65" s="204"/>
    </row>
    <row r="66" spans="1:3" ht="18.75" x14ac:dyDescent="0.25">
      <c r="A66" s="134" t="s">
        <v>288</v>
      </c>
      <c r="B66" s="75">
        <f>IFERROR((
((5*('แบบสอบถามชุดที่ 3'!I51))
+(4*('แบบสอบถามชุดที่ 3'!I50))
+(3*('แบบสอบถามชุดที่ 3'!I49))
+(2*('แบบสอบถามชุดที่ 3'!I48))
+(1*('แบบสอบถามชุดที่ 3'!I47))
)/('แบบสอบถามชุดที่ 3'!I57)),0)</f>
        <v>4.0666666666666664</v>
      </c>
      <c r="C66" s="202"/>
    </row>
    <row r="67" spans="1:3" ht="18.75" x14ac:dyDescent="0.25">
      <c r="A67" s="134" t="s">
        <v>289</v>
      </c>
      <c r="B67" s="75">
        <f>IFERROR((
((5*('แบบสอบถามชุดที่ 3'!J51))
+(4*('แบบสอบถามชุดที่ 3'!J50))
+(3*('แบบสอบถามชุดที่ 3'!J49))
+(2*('แบบสอบถามชุดที่ 3'!J48))
+(1*('แบบสอบถามชุดที่ 3'!J47))
)/('แบบสอบถามชุดที่ 3'!J57)),0)</f>
        <v>4.1333333333333337</v>
      </c>
      <c r="C67" s="202"/>
    </row>
    <row r="68" spans="1:3" ht="18.75" x14ac:dyDescent="0.25">
      <c r="A68" s="134" t="s">
        <v>290</v>
      </c>
      <c r="B68" s="75">
        <f>IFERROR((
((5*('แบบสอบถามชุดที่ 3'!K51))
+(4*('แบบสอบถามชุดที่ 3'!K50))
+(3*('แบบสอบถามชุดที่ 3'!K49))
+(2*('แบบสอบถามชุดที่ 3'!K48))
+(1*('แบบสอบถามชุดที่ 3'!K47))
)/('แบบสอบถามชุดที่ 3'!K57)),0)</f>
        <v>4</v>
      </c>
      <c r="C68" s="202"/>
    </row>
    <row r="69" spans="1:3" ht="19.5" thickBot="1" x14ac:dyDescent="0.3">
      <c r="A69" s="135" t="s">
        <v>116</v>
      </c>
      <c r="B69" s="92">
        <f>IFERROR((
((5*('แบบสอบถามชุดที่ 3'!L51))
+(4*('แบบสอบถามชุดที่ 3'!L50))
+(3*('แบบสอบถามชุดที่ 3'!L49))
+(2*('แบบสอบถามชุดที่ 3'!L48))
+(1*('แบบสอบถามชุดที่ 3'!L47))
)/('แบบสอบถามชุดที่ 3'!L57)),0)</f>
        <v>4.333333333333333</v>
      </c>
      <c r="C69" s="205"/>
    </row>
  </sheetData>
  <sheetProtection algorithmName="SHA-512" hashValue="uW0BLXKxiEZQ24Lo6LHao4KWE3tlkXuQxcNfcUfXNqwwnHKHZ59eJKiD62qBS40bACPtiUAEDIHxdlqvjvy+vw==" saltValue="gqQSm0P4gdFc2Qz6RjMXgQ==" spinCount="100000" sheet="1" autoFilter="0"/>
  <mergeCells count="1">
    <mergeCell ref="A45:C45"/>
  </mergeCells>
  <pageMargins left="0.7" right="0.7" top="0.75" bottom="0.75" header="0.3" footer="0.3"/>
  <pageSetup paperSize="9" scale="92" orientation="portrait" r:id="rId1"/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Q159"/>
  <sheetViews>
    <sheetView topLeftCell="B1" zoomScale="110" zoomScaleNormal="110" workbookViewId="0">
      <pane ySplit="2" topLeftCell="A3" activePane="bottomLeft" state="frozen"/>
      <selection activeCell="A2" sqref="A2"/>
      <selection pane="bottomLeft" activeCell="C158" sqref="C158"/>
    </sheetView>
  </sheetViews>
  <sheetFormatPr defaultRowHeight="18.75" x14ac:dyDescent="0.3"/>
  <cols>
    <col min="1" max="1" width="27.625" style="27" customWidth="1"/>
    <col min="2" max="2" width="20.625" style="27" customWidth="1"/>
    <col min="3" max="3" width="56.625" style="50" customWidth="1"/>
    <col min="4" max="5" width="11.125" style="50" customWidth="1"/>
    <col min="6" max="6" width="17.625" style="51" customWidth="1"/>
    <col min="7" max="7" width="17.125" style="27" customWidth="1"/>
    <col min="9" max="9" width="9" hidden="1" customWidth="1"/>
    <col min="10" max="10" width="9.375" hidden="1" customWidth="1"/>
    <col min="11" max="12" width="9.875" hidden="1" customWidth="1"/>
    <col min="13" max="13" width="10.625" customWidth="1"/>
    <col min="14" max="14" width="16.875" customWidth="1"/>
    <col min="15" max="15" width="0" style="440" hidden="1" customWidth="1"/>
  </cols>
  <sheetData>
    <row r="1" spans="1:15" s="90" customFormat="1" ht="27.95" customHeight="1" thickBot="1" x14ac:dyDescent="0.4">
      <c r="A1" s="11" t="s">
        <v>620</v>
      </c>
      <c r="B1" s="86"/>
      <c r="C1" s="209"/>
      <c r="D1" s="87"/>
      <c r="E1" s="87"/>
      <c r="F1" s="88"/>
      <c r="G1" s="89"/>
      <c r="J1" s="8"/>
      <c r="O1" s="430" t="s">
        <v>638</v>
      </c>
    </row>
    <row r="2" spans="1:15" ht="28.5" customHeight="1" thickBot="1" x14ac:dyDescent="0.25">
      <c r="A2" s="148" t="s">
        <v>55</v>
      </c>
      <c r="B2" s="149" t="s">
        <v>117</v>
      </c>
      <c r="C2" s="149" t="s">
        <v>32</v>
      </c>
      <c r="D2" s="150" t="s">
        <v>43</v>
      </c>
      <c r="E2" s="150" t="s">
        <v>35</v>
      </c>
      <c r="F2" s="149" t="s">
        <v>69</v>
      </c>
      <c r="G2" s="151" t="s">
        <v>41</v>
      </c>
      <c r="O2" s="431"/>
    </row>
    <row r="3" spans="1:15" ht="38.25" customHeight="1" x14ac:dyDescent="0.2">
      <c r="A3" s="678" t="s">
        <v>480</v>
      </c>
      <c r="B3" s="685" t="s">
        <v>224</v>
      </c>
      <c r="C3" s="79" t="s">
        <v>345</v>
      </c>
      <c r="D3" s="321">
        <f>IFERROR(('แบบสอบถามชุดที่ 1'!P13+'แบบสอบถามชุดที่ 2'!H14),0)</f>
        <v>1</v>
      </c>
      <c r="E3" s="322">
        <f t="shared" ref="E3:E7" si="0">IFERROR(D3/(SUM($D$3:$D$8)),0)*100</f>
        <v>14.285714285714285</v>
      </c>
      <c r="F3" s="321" t="str">
        <f>"ลำดับที่ " &amp;SUMPRODUCT((E3&lt;=$E$3:$E$8)/COUNTIF($E$3:$E$8,$E$3:$E$8))</f>
        <v>ลำดับที่ 3</v>
      </c>
      <c r="G3" s="679" t="s">
        <v>311</v>
      </c>
      <c r="O3" s="431"/>
    </row>
    <row r="4" spans="1:15" ht="75" x14ac:dyDescent="0.2">
      <c r="A4" s="655"/>
      <c r="B4" s="661"/>
      <c r="C4" s="70" t="s">
        <v>435</v>
      </c>
      <c r="D4" s="323">
        <f>IFERROR(('แบบสอบถามชุดที่ 1'!Q13+'แบบสอบถามชุดที่ 2'!I14),0)</f>
        <v>1</v>
      </c>
      <c r="E4" s="324">
        <f t="shared" si="0"/>
        <v>14.285714285714285</v>
      </c>
      <c r="F4" s="323" t="str">
        <f t="shared" ref="F4:F8" si="1">"ลำดับที่ " &amp;SUMPRODUCT((E4&lt;=$E$3:$E$8)/COUNTIF($E$3:$E$8,$E$3:$E$8))</f>
        <v>ลำดับที่ 3</v>
      </c>
      <c r="G4" s="680"/>
      <c r="O4" s="431"/>
    </row>
    <row r="5" spans="1:15" ht="37.5" x14ac:dyDescent="0.2">
      <c r="A5" s="655"/>
      <c r="B5" s="661"/>
      <c r="C5" s="62" t="s">
        <v>364</v>
      </c>
      <c r="D5" s="323">
        <f>IFERROR(('แบบสอบถามชุดที่ 1'!R13+'แบบสอบถามชุดที่ 2'!J14),0)</f>
        <v>3</v>
      </c>
      <c r="E5" s="324">
        <f t="shared" si="0"/>
        <v>42.857142857142854</v>
      </c>
      <c r="F5" s="323" t="str">
        <f t="shared" si="1"/>
        <v>ลำดับที่ 1</v>
      </c>
      <c r="G5" s="680"/>
      <c r="O5" s="431"/>
    </row>
    <row r="6" spans="1:15" ht="56.25" x14ac:dyDescent="0.2">
      <c r="A6" s="655"/>
      <c r="B6" s="661"/>
      <c r="C6" s="62" t="s">
        <v>365</v>
      </c>
      <c r="D6" s="323">
        <f>IFERROR(('แบบสอบถามชุดที่ 1'!S13+'แบบสอบถามชุดที่ 2'!K14),0)</f>
        <v>2</v>
      </c>
      <c r="E6" s="324">
        <f t="shared" si="0"/>
        <v>28.571428571428569</v>
      </c>
      <c r="F6" s="323" t="str">
        <f t="shared" si="1"/>
        <v>ลำดับที่ 2</v>
      </c>
      <c r="G6" s="680"/>
      <c r="O6" s="431"/>
    </row>
    <row r="7" spans="1:15" ht="37.5" x14ac:dyDescent="0.2">
      <c r="A7" s="655"/>
      <c r="B7" s="661"/>
      <c r="C7" s="62" t="s">
        <v>366</v>
      </c>
      <c r="D7" s="323">
        <f>IFERROR(('แบบสอบถามชุดที่ 1'!T13+'แบบสอบถามชุดที่ 2'!L14),0)</f>
        <v>0</v>
      </c>
      <c r="E7" s="324">
        <f t="shared" si="0"/>
        <v>0</v>
      </c>
      <c r="F7" s="323" t="str">
        <f t="shared" si="1"/>
        <v>ลำดับที่ 4</v>
      </c>
      <c r="G7" s="680"/>
      <c r="O7" s="431"/>
    </row>
    <row r="8" spans="1:15" ht="19.5" thickBot="1" x14ac:dyDescent="0.25">
      <c r="A8" s="644"/>
      <c r="B8" s="646"/>
      <c r="C8" s="81" t="s">
        <v>253</v>
      </c>
      <c r="D8" s="325">
        <f>IFERROR(('แบบสอบถามชุดที่ 1'!U23+'แบบสอบถามชุดที่ 2'!M24),0)</f>
        <v>0</v>
      </c>
      <c r="E8" s="326">
        <f>IFERROR(D8/(SUM($D$3:$D$8)),0)*100</f>
        <v>0</v>
      </c>
      <c r="F8" s="325" t="str">
        <f t="shared" si="1"/>
        <v>ลำดับที่ 4</v>
      </c>
      <c r="G8" s="681"/>
      <c r="O8" s="431"/>
    </row>
    <row r="9" spans="1:15" s="28" customFormat="1" ht="21.75" customHeight="1" x14ac:dyDescent="0.2">
      <c r="A9" s="643" t="s">
        <v>166</v>
      </c>
      <c r="B9" s="645" t="s">
        <v>202</v>
      </c>
      <c r="C9" s="80" t="s">
        <v>118</v>
      </c>
      <c r="D9" s="327">
        <f>IFERROR(('แบบสอบถามชุดที่ 1'!W13+'แบบสอบถามชุดที่ 2'!O14),0)</f>
        <v>2</v>
      </c>
      <c r="E9" s="328">
        <f>IFERROR(D9/(SUM($D$9:$D$10)),0)*100</f>
        <v>66.666666666666657</v>
      </c>
      <c r="F9" s="683" t="str">
        <f>"สามารถนำไปใช้ปฏิบัติงานได้อย่างมีประสิทธิภาพ
"&amp;ROUND(E9,2)&amp;"%"</f>
        <v>สามารถนำไปใช้ปฏิบัติงานได้อย่างมีประสิทธิภาพ
66.67%</v>
      </c>
      <c r="G9" s="682" t="s">
        <v>219</v>
      </c>
      <c r="O9" s="432"/>
    </row>
    <row r="10" spans="1:15" s="28" customFormat="1" ht="110.25" customHeight="1" thickBot="1" x14ac:dyDescent="0.25">
      <c r="A10" s="644"/>
      <c r="B10" s="646"/>
      <c r="C10" s="81" t="s">
        <v>119</v>
      </c>
      <c r="D10" s="325">
        <f>IFERROR(('แบบสอบถามชุดที่ 1'!W14+'แบบสอบถามชุดที่ 2'!O15),0)</f>
        <v>1</v>
      </c>
      <c r="E10" s="326">
        <f>IFERROR(D10/(SUM($D$9:$D$10)),0)*100</f>
        <v>33.333333333333329</v>
      </c>
      <c r="F10" s="684"/>
      <c r="G10" s="681"/>
      <c r="O10" s="433">
        <f>E9</f>
        <v>66.666666666666657</v>
      </c>
    </row>
    <row r="11" spans="1:15" ht="21.75" customHeight="1" x14ac:dyDescent="0.2">
      <c r="A11" s="629" t="s">
        <v>479</v>
      </c>
      <c r="B11" s="645" t="s">
        <v>203</v>
      </c>
      <c r="C11" s="82" t="s">
        <v>120</v>
      </c>
      <c r="D11" s="327">
        <f>IFERROR(('แบบสอบถามชุดที่ 1'!AF13+'แบบสอบถามชุดที่ 2'!X14),0)</f>
        <v>1</v>
      </c>
      <c r="E11" s="328">
        <f>IFERROR(D11/(SUM($D$11:$D$12)),0)*100</f>
        <v>33.333333333333329</v>
      </c>
      <c r="F11" s="683" t="str">
        <f>"มีคู่มือมาตรฐานปฏิบัติงานด้านการป้องกันและแก้ไขปัญหาการค้ามนุษย์ด้านแรงงานในพื้นที่
"&amp;ROUND(E11,2)&amp;"%"</f>
        <v>มีคู่มือมาตรฐานปฏิบัติงานด้านการป้องกันและแก้ไขปัญหาการค้ามนุษย์ด้านแรงงานในพื้นที่
33.33%</v>
      </c>
      <c r="G11" s="682" t="s">
        <v>219</v>
      </c>
      <c r="O11" s="432"/>
    </row>
    <row r="12" spans="1:15" ht="92.25" customHeight="1" thickBot="1" x14ac:dyDescent="0.25">
      <c r="A12" s="631"/>
      <c r="B12" s="646"/>
      <c r="C12" s="83" t="s">
        <v>70</v>
      </c>
      <c r="D12" s="325">
        <f>IFERROR(('แบบสอบถามชุดที่ 1'!AF14+'แบบสอบถามชุดที่ 2'!X15),0)</f>
        <v>2</v>
      </c>
      <c r="E12" s="326">
        <f>IFERROR(D12/(SUM($D$11:$D$12)),0)*100</f>
        <v>66.666666666666657</v>
      </c>
      <c r="F12" s="684"/>
      <c r="G12" s="681"/>
      <c r="O12" s="433">
        <f>E11</f>
        <v>33.333333333333329</v>
      </c>
    </row>
    <row r="13" spans="1:15" ht="87.75" customHeight="1" thickBot="1" x14ac:dyDescent="0.25">
      <c r="A13" s="147" t="s">
        <v>481</v>
      </c>
      <c r="B13" s="84" t="s">
        <v>204</v>
      </c>
      <c r="C13" s="85" t="s">
        <v>216</v>
      </c>
      <c r="D13" s="329">
        <f>IFERROR((
(5*'แบบสอบถามชุดที่ 1'!AW17)
+(4*'แบบสอบถามชุดที่ 1'!AW16)
+(3*'แบบสอบถามชุดที่ 1'!AW15)
+(2*'แบบสอบถามชุดที่ 1'!AW14)
+(1*'แบบสอบถามชุดที่ 1'!AW13)
)/'แบบสอบถามชุดที่ 1'!AW23,0)</f>
        <v>4</v>
      </c>
      <c r="E13" s="329" t="s">
        <v>219</v>
      </c>
      <c r="F13" s="329" t="str">
        <f>IF(D13=1,"น้อยที่สุด",IF(D13=2,"น้อย",IF(D13=3,"ปานกลาง",IF(D13=4,"มาก",IF(D13=5,"มากที่สุด",0)))))</f>
        <v>มาก</v>
      </c>
      <c r="G13" s="338" t="s">
        <v>219</v>
      </c>
      <c r="O13" s="431"/>
    </row>
    <row r="14" spans="1:15" ht="37.5" customHeight="1" x14ac:dyDescent="0.2">
      <c r="A14" s="629" t="s">
        <v>328</v>
      </c>
      <c r="B14" s="626" t="s">
        <v>228</v>
      </c>
      <c r="C14" s="210" t="s">
        <v>147</v>
      </c>
      <c r="D14" s="330">
        <f>IFERROR('แบบสอบถามชุดที่ 2'!Z14,0)</f>
        <v>2</v>
      </c>
      <c r="E14" s="328">
        <f>IFERROR(D14/(SUM($D$14:$D$19)),0)*100</f>
        <v>33.333333333333329</v>
      </c>
      <c r="F14" s="327" t="str">
        <f>"ลำดับที่ " &amp;SUMPRODUCT((E14&lt;=$E$14:$E$19)/COUNTIF($E$14:$E$19,$E$14:$E$19))</f>
        <v>ลำดับที่ 1</v>
      </c>
      <c r="G14" s="652" t="s">
        <v>312</v>
      </c>
      <c r="O14" s="431"/>
    </row>
    <row r="15" spans="1:15" ht="37.5" x14ac:dyDescent="0.2">
      <c r="A15" s="630"/>
      <c r="B15" s="627"/>
      <c r="C15" s="63" t="s">
        <v>367</v>
      </c>
      <c r="D15" s="331">
        <f>IFERROR('แบบสอบถามชุดที่ 2'!AA14,0)</f>
        <v>1</v>
      </c>
      <c r="E15" s="324">
        <f t="shared" ref="E15:E19" si="2">IFERROR(D15/(SUM($D$14:$D$19)),0)*100</f>
        <v>16.666666666666664</v>
      </c>
      <c r="F15" s="323" t="str">
        <f t="shared" ref="F15:F19" si="3">"ลำดับที่ " &amp;SUMPRODUCT((E15&lt;=$E$14:$E$19)/COUNTIF($E$14:$E$19,$E$14:$E$19))</f>
        <v>ลำดับที่ 2</v>
      </c>
      <c r="G15" s="653"/>
      <c r="O15" s="431"/>
    </row>
    <row r="16" spans="1:15" ht="37.5" x14ac:dyDescent="0.2">
      <c r="A16" s="630"/>
      <c r="B16" s="627"/>
      <c r="C16" s="63" t="s">
        <v>436</v>
      </c>
      <c r="D16" s="331">
        <f>IFERROR('แบบสอบถามชุดที่ 2'!AB14,0)</f>
        <v>2</v>
      </c>
      <c r="E16" s="324">
        <f t="shared" si="2"/>
        <v>33.333333333333329</v>
      </c>
      <c r="F16" s="323" t="str">
        <f t="shared" si="3"/>
        <v>ลำดับที่ 1</v>
      </c>
      <c r="G16" s="653"/>
      <c r="O16" s="431"/>
    </row>
    <row r="17" spans="1:15" ht="37.5" x14ac:dyDescent="0.2">
      <c r="A17" s="630"/>
      <c r="B17" s="627"/>
      <c r="C17" s="63" t="s">
        <v>368</v>
      </c>
      <c r="D17" s="331">
        <f>IFERROR('แบบสอบถามชุดที่ 2'!AC14,0)</f>
        <v>0</v>
      </c>
      <c r="E17" s="324">
        <f t="shared" si="2"/>
        <v>0</v>
      </c>
      <c r="F17" s="323" t="str">
        <f t="shared" si="3"/>
        <v>ลำดับที่ 3</v>
      </c>
      <c r="G17" s="653"/>
      <c r="O17" s="431"/>
    </row>
    <row r="18" spans="1:15" ht="56.25" x14ac:dyDescent="0.2">
      <c r="A18" s="630"/>
      <c r="B18" s="627"/>
      <c r="C18" s="63" t="s">
        <v>369</v>
      </c>
      <c r="D18" s="331">
        <f>IFERROR('แบบสอบถามชุดที่ 2'!AD14,0)</f>
        <v>1</v>
      </c>
      <c r="E18" s="324">
        <f t="shared" si="2"/>
        <v>16.666666666666664</v>
      </c>
      <c r="F18" s="323" t="str">
        <f t="shared" si="3"/>
        <v>ลำดับที่ 2</v>
      </c>
      <c r="G18" s="653"/>
      <c r="O18" s="431"/>
    </row>
    <row r="19" spans="1:15" ht="19.5" thickBot="1" x14ac:dyDescent="0.25">
      <c r="A19" s="631"/>
      <c r="B19" s="628"/>
      <c r="C19" s="83" t="s">
        <v>253</v>
      </c>
      <c r="D19" s="325">
        <f>IFERROR('แบบสอบถามชุดที่ 2'!AE24,0)</f>
        <v>0</v>
      </c>
      <c r="E19" s="326">
        <f t="shared" si="2"/>
        <v>0</v>
      </c>
      <c r="F19" s="325" t="str">
        <f t="shared" si="3"/>
        <v>ลำดับที่ 3</v>
      </c>
      <c r="G19" s="654"/>
      <c r="O19" s="431"/>
    </row>
    <row r="20" spans="1:15" ht="90" customHeight="1" x14ac:dyDescent="0.2">
      <c r="A20" s="629" t="s">
        <v>313</v>
      </c>
      <c r="B20" s="626" t="s">
        <v>205</v>
      </c>
      <c r="C20" s="665" t="s">
        <v>478</v>
      </c>
      <c r="D20" s="666"/>
      <c r="E20" s="667"/>
      <c r="F20" s="675" t="str">
        <f>"ไม่ปรับปรุง/ไม่เพิ่มเติม
"&amp;ROUND((SUM(E21,E24,E27,E30,E33)/5),2)&amp;"%"</f>
        <v>ไม่ปรับปรุง/ไม่เพิ่มเติม
93.33%</v>
      </c>
      <c r="G20" s="652" t="s">
        <v>219</v>
      </c>
      <c r="O20" s="432">
        <f>SUM(E21,E24,E27,E30,E33)/5</f>
        <v>93.333333333333329</v>
      </c>
    </row>
    <row r="21" spans="1:15" x14ac:dyDescent="0.2">
      <c r="A21" s="630"/>
      <c r="B21" s="627"/>
      <c r="C21" s="211" t="s">
        <v>136</v>
      </c>
      <c r="D21" s="332">
        <f>IFERROR(('แบบสอบถามชุดที่ 1'!BO13+'แบบสอบถามชุดที่ 2'!AF14),0)</f>
        <v>3</v>
      </c>
      <c r="E21" s="333">
        <f>IFERROR(D21/(SUM($D$21:$D$22)),0)*100</f>
        <v>100</v>
      </c>
      <c r="F21" s="676"/>
      <c r="G21" s="653"/>
      <c r="O21" s="434"/>
    </row>
    <row r="22" spans="1:15" x14ac:dyDescent="0.2">
      <c r="A22" s="630"/>
      <c r="B22" s="627"/>
      <c r="C22" s="212" t="s">
        <v>215</v>
      </c>
      <c r="D22" s="334">
        <f>IFERROR(('แบบสอบถามชุดที่ 1'!BO14+'แบบสอบถามชุดที่ 2'!AF15),0)</f>
        <v>0</v>
      </c>
      <c r="E22" s="335">
        <f>IFERROR(D22/(SUM($D$21:$D$22)),0)*100</f>
        <v>0</v>
      </c>
      <c r="F22" s="676"/>
      <c r="G22" s="653"/>
      <c r="O22" s="434"/>
    </row>
    <row r="23" spans="1:15" x14ac:dyDescent="0.2">
      <c r="A23" s="630"/>
      <c r="B23" s="627"/>
      <c r="C23" s="635" t="s">
        <v>319</v>
      </c>
      <c r="D23" s="636"/>
      <c r="E23" s="637"/>
      <c r="F23" s="676"/>
      <c r="G23" s="653"/>
      <c r="O23" s="434"/>
    </row>
    <row r="24" spans="1:15" x14ac:dyDescent="0.2">
      <c r="A24" s="630"/>
      <c r="B24" s="627"/>
      <c r="C24" s="211" t="s">
        <v>136</v>
      </c>
      <c r="D24" s="332">
        <f>IFERROR(('แบบสอบถามชุดที่ 1'!BQ13+'แบบสอบถามชุดที่ 2'!AH14),0)</f>
        <v>3</v>
      </c>
      <c r="E24" s="333">
        <f>IFERROR(D24/(SUM($D$24:$D$25)),0)*100</f>
        <v>100</v>
      </c>
      <c r="F24" s="676"/>
      <c r="G24" s="653"/>
      <c r="O24" s="434"/>
    </row>
    <row r="25" spans="1:15" x14ac:dyDescent="0.2">
      <c r="A25" s="630"/>
      <c r="B25" s="627"/>
      <c r="C25" s="212" t="s">
        <v>215</v>
      </c>
      <c r="D25" s="334">
        <f>IFERROR(('แบบสอบถามชุดที่ 1'!BQ14+'แบบสอบถามชุดที่ 2'!AH15),0)</f>
        <v>0</v>
      </c>
      <c r="E25" s="335">
        <f>IFERROR(D25/(SUM($D$24:$D$25)),0)*100</f>
        <v>0</v>
      </c>
      <c r="F25" s="676"/>
      <c r="G25" s="653"/>
      <c r="O25" s="434"/>
    </row>
    <row r="26" spans="1:15" ht="37.5" customHeight="1" x14ac:dyDescent="0.2">
      <c r="A26" s="630"/>
      <c r="B26" s="627"/>
      <c r="C26" s="635" t="s">
        <v>437</v>
      </c>
      <c r="D26" s="636"/>
      <c r="E26" s="637"/>
      <c r="F26" s="676"/>
      <c r="G26" s="653"/>
      <c r="O26" s="434"/>
    </row>
    <row r="27" spans="1:15" x14ac:dyDescent="0.2">
      <c r="A27" s="630"/>
      <c r="B27" s="627"/>
      <c r="C27" s="211" t="s">
        <v>136</v>
      </c>
      <c r="D27" s="332">
        <f>IFERROR(('แบบสอบถามชุดที่ 1'!BS13+'แบบสอบถามชุดที่ 2'!AJ14),0)</f>
        <v>3</v>
      </c>
      <c r="E27" s="333">
        <f>IFERROR(D27/(SUM($D$27:$D$28)),0)*100</f>
        <v>100</v>
      </c>
      <c r="F27" s="676"/>
      <c r="G27" s="653"/>
      <c r="O27" s="434"/>
    </row>
    <row r="28" spans="1:15" x14ac:dyDescent="0.2">
      <c r="A28" s="630"/>
      <c r="B28" s="627"/>
      <c r="C28" s="212" t="s">
        <v>215</v>
      </c>
      <c r="D28" s="334">
        <f>IFERROR(('แบบสอบถามชุดที่ 1'!BS14+'แบบสอบถามชุดที่ 2'!AJ15),0)</f>
        <v>0</v>
      </c>
      <c r="E28" s="335">
        <f>IFERROR(D28/(SUM($D$27:$D$28)),0)*100</f>
        <v>0</v>
      </c>
      <c r="F28" s="676"/>
      <c r="G28" s="653"/>
      <c r="O28" s="434"/>
    </row>
    <row r="29" spans="1:15" x14ac:dyDescent="0.2">
      <c r="A29" s="630"/>
      <c r="B29" s="627"/>
      <c r="C29" s="635" t="s">
        <v>138</v>
      </c>
      <c r="D29" s="636"/>
      <c r="E29" s="637"/>
      <c r="F29" s="676"/>
      <c r="G29" s="653"/>
      <c r="O29" s="434"/>
    </row>
    <row r="30" spans="1:15" x14ac:dyDescent="0.2">
      <c r="A30" s="630"/>
      <c r="B30" s="627"/>
      <c r="C30" s="211" t="s">
        <v>136</v>
      </c>
      <c r="D30" s="332">
        <f>IFERROR(('แบบสอบถามชุดที่ 1'!BU13+'แบบสอบถามชุดที่ 2'!AL14),0)</f>
        <v>2</v>
      </c>
      <c r="E30" s="333">
        <f>IFERROR(D30/(SUM($D$30:$D$31)),0)*100</f>
        <v>66.666666666666657</v>
      </c>
      <c r="F30" s="676"/>
      <c r="G30" s="653"/>
      <c r="O30" s="434"/>
    </row>
    <row r="31" spans="1:15" x14ac:dyDescent="0.2">
      <c r="A31" s="630"/>
      <c r="B31" s="627"/>
      <c r="C31" s="212" t="s">
        <v>215</v>
      </c>
      <c r="D31" s="334">
        <f>IFERROR(('แบบสอบถามชุดที่ 1'!BU14+'แบบสอบถามชุดที่ 2'!AL15),0)</f>
        <v>1</v>
      </c>
      <c r="E31" s="335">
        <f>IFERROR(D31/(SUM($D$30:$D$31)),0)*100</f>
        <v>33.333333333333329</v>
      </c>
      <c r="F31" s="676"/>
      <c r="G31" s="653"/>
      <c r="O31" s="434"/>
    </row>
    <row r="32" spans="1:15" ht="20.25" customHeight="1" x14ac:dyDescent="0.2">
      <c r="A32" s="630"/>
      <c r="B32" s="627"/>
      <c r="C32" s="635" t="s">
        <v>139</v>
      </c>
      <c r="D32" s="636"/>
      <c r="E32" s="637"/>
      <c r="F32" s="676"/>
      <c r="G32" s="653"/>
      <c r="O32" s="434"/>
    </row>
    <row r="33" spans="1:15" x14ac:dyDescent="0.2">
      <c r="A33" s="630"/>
      <c r="B33" s="627"/>
      <c r="C33" s="211" t="s">
        <v>136</v>
      </c>
      <c r="D33" s="332">
        <f>IFERROR(('แบบสอบถามชุดที่ 1'!BW13+'แบบสอบถามชุดที่ 2'!AN14),0)</f>
        <v>3</v>
      </c>
      <c r="E33" s="333">
        <f>IFERROR(D33/(SUM($D$33:$D$34)),0)*100</f>
        <v>100</v>
      </c>
      <c r="F33" s="676"/>
      <c r="G33" s="653"/>
      <c r="O33" s="434"/>
    </row>
    <row r="34" spans="1:15" ht="19.5" thickBot="1" x14ac:dyDescent="0.25">
      <c r="A34" s="631"/>
      <c r="B34" s="628"/>
      <c r="C34" s="213" t="s">
        <v>215</v>
      </c>
      <c r="D34" s="336">
        <f>IFERROR(('แบบสอบถามชุดที่ 1'!BW14+'แบบสอบถามชุดที่ 2'!AN15),0)</f>
        <v>0</v>
      </c>
      <c r="E34" s="337">
        <f>IFERROR(D34/(SUM($D$33:$D$34)),0)*100</f>
        <v>0</v>
      </c>
      <c r="F34" s="677"/>
      <c r="G34" s="654"/>
      <c r="O34" s="435"/>
    </row>
    <row r="35" spans="1:15" x14ac:dyDescent="0.2">
      <c r="A35" s="629" t="s">
        <v>482</v>
      </c>
      <c r="B35" s="626" t="s">
        <v>206</v>
      </c>
      <c r="C35" s="82" t="s">
        <v>140</v>
      </c>
      <c r="D35" s="327">
        <f>IFERROR(('แบบสอบถามชุดที่ 1'!BY13+'แบบสอบถามชุดที่ 2'!AP14),0)</f>
        <v>3</v>
      </c>
      <c r="E35" s="328">
        <f>IFERROR(D35/(SUM($D$35:$D$40)),0)*100</f>
        <v>27.27272727272727</v>
      </c>
      <c r="F35" s="327" t="str">
        <f>"ลำดับที่ " &amp;SUMPRODUCT((E35&lt;=$E$35:$E$40)/COUNTIF($E$35:$E$40,$E$35:$E$40))</f>
        <v>ลำดับที่ 1</v>
      </c>
      <c r="G35" s="652" t="s">
        <v>314</v>
      </c>
      <c r="O35" s="431"/>
    </row>
    <row r="36" spans="1:15" x14ac:dyDescent="0.2">
      <c r="A36" s="630"/>
      <c r="B36" s="627"/>
      <c r="C36" s="59" t="s">
        <v>370</v>
      </c>
      <c r="D36" s="323">
        <f>IFERROR(('แบบสอบถามชุดที่ 1'!BZ13+'แบบสอบถามชุดที่ 2'!AQ14),0)</f>
        <v>3</v>
      </c>
      <c r="E36" s="324">
        <f t="shared" ref="E36:E40" si="4">IFERROR(D36/(SUM($D$35:$D$40)),0)*100</f>
        <v>27.27272727272727</v>
      </c>
      <c r="F36" s="323" t="str">
        <f t="shared" ref="F36:F40" si="5">"ลำดับที่ " &amp;SUMPRODUCT((E36&lt;=$E$35:$E$40)/COUNTIF($E$35:$E$40,$E$35:$E$40))</f>
        <v>ลำดับที่ 1</v>
      </c>
      <c r="G36" s="653"/>
      <c r="O36" s="431"/>
    </row>
    <row r="37" spans="1:15" x14ac:dyDescent="0.2">
      <c r="A37" s="630"/>
      <c r="B37" s="627"/>
      <c r="C37" s="59" t="s">
        <v>141</v>
      </c>
      <c r="D37" s="323">
        <f>IFERROR(('แบบสอบถามชุดที่ 1'!CA13+'แบบสอบถามชุดที่ 2'!AR14),0)</f>
        <v>2</v>
      </c>
      <c r="E37" s="324">
        <f t="shared" si="4"/>
        <v>18.181818181818183</v>
      </c>
      <c r="F37" s="323" t="str">
        <f t="shared" si="5"/>
        <v>ลำดับที่ 2</v>
      </c>
      <c r="G37" s="653"/>
      <c r="O37" s="431"/>
    </row>
    <row r="38" spans="1:15" x14ac:dyDescent="0.2">
      <c r="A38" s="630"/>
      <c r="B38" s="627"/>
      <c r="C38" s="59" t="s">
        <v>142</v>
      </c>
      <c r="D38" s="323">
        <f>IFERROR(('แบบสอบถามชุดที่ 1'!CB13+'แบบสอบถามชุดที่ 2'!AS14),0)</f>
        <v>2</v>
      </c>
      <c r="E38" s="324">
        <f>IFERROR(D38/(SUM($D$35:$D$40)),0)*100</f>
        <v>18.181818181818183</v>
      </c>
      <c r="F38" s="323" t="str">
        <f t="shared" si="5"/>
        <v>ลำดับที่ 2</v>
      </c>
      <c r="G38" s="653"/>
      <c r="O38" s="431"/>
    </row>
    <row r="39" spans="1:15" x14ac:dyDescent="0.2">
      <c r="A39" s="630"/>
      <c r="B39" s="627"/>
      <c r="C39" s="59" t="s">
        <v>143</v>
      </c>
      <c r="D39" s="323">
        <f>IFERROR(('แบบสอบถามชุดที่ 1'!CC13+'แบบสอบถามชุดที่ 2'!AT14),0)</f>
        <v>1</v>
      </c>
      <c r="E39" s="324">
        <f t="shared" si="4"/>
        <v>9.0909090909090917</v>
      </c>
      <c r="F39" s="323" t="str">
        <f t="shared" si="5"/>
        <v>ลำดับที่ 3</v>
      </c>
      <c r="G39" s="653"/>
      <c r="O39" s="431"/>
    </row>
    <row r="40" spans="1:15" ht="19.5" thickBot="1" x14ac:dyDescent="0.25">
      <c r="A40" s="631"/>
      <c r="B40" s="628"/>
      <c r="C40" s="83" t="s">
        <v>253</v>
      </c>
      <c r="D40" s="325">
        <f>IFERROR(('แบบสอบถามชุดที่ 1'!CD23+'แบบสอบถามชุดที่ 2'!AU24),0)</f>
        <v>0</v>
      </c>
      <c r="E40" s="326">
        <f t="shared" si="4"/>
        <v>0</v>
      </c>
      <c r="F40" s="325" t="str">
        <f t="shared" si="5"/>
        <v>ลำดับที่ 4</v>
      </c>
      <c r="G40" s="654"/>
      <c r="O40" s="431"/>
    </row>
    <row r="41" spans="1:15" x14ac:dyDescent="0.2">
      <c r="A41" s="643" t="s">
        <v>483</v>
      </c>
      <c r="B41" s="645" t="s">
        <v>207</v>
      </c>
      <c r="C41" s="214" t="s">
        <v>144</v>
      </c>
      <c r="D41" s="105">
        <f>SUM(D42:D47)</f>
        <v>8</v>
      </c>
      <c r="E41" s="106">
        <f>IFERROR(D41/(SUM($D$41,$D$48,$D$54,$D$58)),0)*100</f>
        <v>36.363636363636367</v>
      </c>
      <c r="F41" s="105" t="str">
        <f>"ลำดับที่ " &amp;SUMPRODUCT((E41&lt;=$K$43:$K$46)/COUNTIF($K$43:$K$46,$K$43:$K$46))</f>
        <v>ลำดับที่ 1</v>
      </c>
      <c r="G41" s="656" t="s">
        <v>493</v>
      </c>
      <c r="J41" s="622" t="s">
        <v>495</v>
      </c>
      <c r="K41" s="623"/>
      <c r="O41" s="431"/>
    </row>
    <row r="42" spans="1:15" x14ac:dyDescent="0.2">
      <c r="A42" s="655"/>
      <c r="B42" s="661"/>
      <c r="C42" s="62" t="s">
        <v>389</v>
      </c>
      <c r="D42" s="323">
        <f>IFERROR(('แบบสอบถามชุดที่ 1'!CR13+'แบบสอบถามชุดที่ 2'!BI14),0)</f>
        <v>2</v>
      </c>
      <c r="E42" s="324">
        <f>IFERROR(D42/($D$41),0)*100</f>
        <v>25</v>
      </c>
      <c r="F42" s="323" t="str">
        <f>"ลำดับที่ " &amp;SUMPRODUCT((E42&lt;=$E$42:$E$47)/COUNTIF($E$42:$E$47,$E$42:$E$47))</f>
        <v>ลำดับที่ 1</v>
      </c>
      <c r="G42" s="657"/>
      <c r="J42" s="419" t="s">
        <v>614</v>
      </c>
      <c r="K42" s="420" t="s">
        <v>35</v>
      </c>
      <c r="O42" s="431"/>
    </row>
    <row r="43" spans="1:15" x14ac:dyDescent="0.2">
      <c r="A43" s="655"/>
      <c r="B43" s="661"/>
      <c r="C43" s="62" t="s">
        <v>390</v>
      </c>
      <c r="D43" s="323">
        <f>IFERROR(('แบบสอบถามชุดที่ 1'!CS13+'แบบสอบถามชุดที่ 2'!BJ14),0)</f>
        <v>2</v>
      </c>
      <c r="E43" s="324">
        <f t="shared" ref="E43:E47" si="6">IFERROR(D43/($D$41),0)*100</f>
        <v>25</v>
      </c>
      <c r="F43" s="323" t="str">
        <f t="shared" ref="F43:F46" si="7">"ลำดับที่ " &amp;SUMPRODUCT((E43&lt;=$E$42:$E$47)/COUNTIF($E$42:$E$47,$E$42:$E$47))</f>
        <v>ลำดับที่ 1</v>
      </c>
      <c r="G43" s="657"/>
      <c r="J43" s="421">
        <v>1</v>
      </c>
      <c r="K43" s="422">
        <f>E41</f>
        <v>36.363636363636367</v>
      </c>
      <c r="O43" s="431"/>
    </row>
    <row r="44" spans="1:15" x14ac:dyDescent="0.2">
      <c r="A44" s="655"/>
      <c r="B44" s="661"/>
      <c r="C44" s="62" t="s">
        <v>391</v>
      </c>
      <c r="D44" s="323">
        <f>IFERROR(('แบบสอบถามชุดที่ 1'!CT13+'แบบสอบถามชุดที่ 2'!BK14),0)</f>
        <v>1</v>
      </c>
      <c r="E44" s="324">
        <f t="shared" si="6"/>
        <v>12.5</v>
      </c>
      <c r="F44" s="323" t="str">
        <f t="shared" si="7"/>
        <v>ลำดับที่ 2</v>
      </c>
      <c r="G44" s="657"/>
      <c r="J44" s="423">
        <v>2</v>
      </c>
      <c r="K44" s="424">
        <f>E48</f>
        <v>36.363636363636367</v>
      </c>
      <c r="O44" s="431"/>
    </row>
    <row r="45" spans="1:15" x14ac:dyDescent="0.2">
      <c r="A45" s="655"/>
      <c r="B45" s="661"/>
      <c r="C45" s="62" t="s">
        <v>392</v>
      </c>
      <c r="D45" s="323">
        <f>IFERROR(('แบบสอบถามชุดที่ 1'!CU13+'แบบสอบถามชุดที่ 2'!BL14),0)</f>
        <v>2</v>
      </c>
      <c r="E45" s="324">
        <f t="shared" si="6"/>
        <v>25</v>
      </c>
      <c r="F45" s="323" t="str">
        <f t="shared" si="7"/>
        <v>ลำดับที่ 1</v>
      </c>
      <c r="G45" s="657"/>
      <c r="J45" s="421">
        <v>3</v>
      </c>
      <c r="K45" s="422">
        <f>E54</f>
        <v>27.27272727272727</v>
      </c>
      <c r="O45" s="431"/>
    </row>
    <row r="46" spans="1:15" ht="19.5" thickBot="1" x14ac:dyDescent="0.25">
      <c r="A46" s="655"/>
      <c r="B46" s="661"/>
      <c r="C46" s="62" t="s">
        <v>393</v>
      </c>
      <c r="D46" s="323">
        <f>IFERROR(('แบบสอบถามชุดที่ 1'!CV13+'แบบสอบถามชุดที่ 2'!BM14),0)</f>
        <v>0</v>
      </c>
      <c r="E46" s="324">
        <f t="shared" si="6"/>
        <v>0</v>
      </c>
      <c r="F46" s="323" t="str">
        <f t="shared" si="7"/>
        <v>ลำดับที่ 3</v>
      </c>
      <c r="G46" s="657"/>
      <c r="J46" s="425">
        <v>4</v>
      </c>
      <c r="K46" s="426">
        <f>E58</f>
        <v>0</v>
      </c>
      <c r="O46" s="431"/>
    </row>
    <row r="47" spans="1:15" x14ac:dyDescent="0.2">
      <c r="A47" s="655"/>
      <c r="B47" s="661"/>
      <c r="C47" s="62" t="s">
        <v>429</v>
      </c>
      <c r="D47" s="323">
        <f>IFERROR(('แบบสอบถามชุดที่ 1'!CW23+'แบบสอบถามชุดที่ 2'!BN24),0)</f>
        <v>1</v>
      </c>
      <c r="E47" s="324">
        <f t="shared" si="6"/>
        <v>12.5</v>
      </c>
      <c r="F47" s="323" t="str">
        <f>"ลำดับที่ " &amp;SUMPRODUCT((E47&lt;=$E$42:$E$47)/COUNTIF($E$42:$E$47,$E$42:$E$47))</f>
        <v>ลำดับที่ 2</v>
      </c>
      <c r="G47" s="657"/>
      <c r="O47" s="431"/>
    </row>
    <row r="48" spans="1:15" x14ac:dyDescent="0.2">
      <c r="A48" s="655"/>
      <c r="B48" s="661"/>
      <c r="C48" s="215" t="s">
        <v>145</v>
      </c>
      <c r="D48" s="102">
        <f>SUM(D49:D53)</f>
        <v>8</v>
      </c>
      <c r="E48" s="107">
        <f>IFERROR(D48/(SUM($D$41,$D$48,$D$54,$D$58)),0)*100</f>
        <v>36.363636363636367</v>
      </c>
      <c r="F48" s="102" t="str">
        <f>"ลำดับที่ " &amp;SUMPRODUCT((E48&lt;=$K$43:$K$46)/COUNTIF($K$43:$K$46,$K$43:$K$46))</f>
        <v>ลำดับที่ 1</v>
      </c>
      <c r="G48" s="657"/>
      <c r="O48" s="431"/>
    </row>
    <row r="49" spans="1:17" x14ac:dyDescent="0.2">
      <c r="A49" s="655"/>
      <c r="B49" s="661"/>
      <c r="C49" s="62" t="s">
        <v>394</v>
      </c>
      <c r="D49" s="323">
        <f>IFERROR(('แบบสอบถามชุดที่ 1'!CX13+'แบบสอบถามชุดที่ 2'!BO14),0)</f>
        <v>2</v>
      </c>
      <c r="E49" s="324">
        <f>IFERROR(D49/($D$48),0)*100</f>
        <v>25</v>
      </c>
      <c r="F49" s="323" t="str">
        <f>"ลำดับที่ " &amp;SUMPRODUCT((E49&lt;=$E$49:$E$53)/COUNTIF($E$49:$E$53,$E$49:$E$53))</f>
        <v>ลำดับที่ 2</v>
      </c>
      <c r="G49" s="657"/>
      <c r="O49" s="431"/>
    </row>
    <row r="50" spans="1:17" x14ac:dyDescent="0.2">
      <c r="A50" s="655"/>
      <c r="B50" s="661"/>
      <c r="C50" s="62" t="s">
        <v>395</v>
      </c>
      <c r="D50" s="323">
        <f>IFERROR(('แบบสอบถามชุดที่ 1'!CY13+'แบบสอบถามชุดที่ 2'!BP14),0)</f>
        <v>3</v>
      </c>
      <c r="E50" s="324">
        <f t="shared" ref="E50:E53" si="8">IFERROR(D50/($D$48),0)*100</f>
        <v>37.5</v>
      </c>
      <c r="F50" s="323" t="str">
        <f t="shared" ref="F50:F53" si="9">"ลำดับที่ " &amp;SUMPRODUCT((E50&lt;=$E$49:$E$53)/COUNTIF($E$49:$E$53,$E$49:$E$53))</f>
        <v>ลำดับที่ 1</v>
      </c>
      <c r="G50" s="657"/>
      <c r="O50" s="431"/>
    </row>
    <row r="51" spans="1:17" x14ac:dyDescent="0.2">
      <c r="A51" s="655"/>
      <c r="B51" s="661"/>
      <c r="C51" s="62" t="s">
        <v>396</v>
      </c>
      <c r="D51" s="323">
        <f>IFERROR(('แบบสอบถามชุดที่ 1'!CZ13+'แบบสอบถามชุดที่ 2'!BQ14),0)</f>
        <v>1</v>
      </c>
      <c r="E51" s="324">
        <f>IFERROR(D51/($D$48),0)*100</f>
        <v>12.5</v>
      </c>
      <c r="F51" s="323" t="str">
        <f t="shared" si="9"/>
        <v>ลำดับที่ 3</v>
      </c>
      <c r="G51" s="657"/>
      <c r="O51" s="431"/>
    </row>
    <row r="52" spans="1:17" x14ac:dyDescent="0.2">
      <c r="A52" s="655"/>
      <c r="B52" s="661"/>
      <c r="C52" s="62" t="s">
        <v>397</v>
      </c>
      <c r="D52" s="323">
        <f>IFERROR(('แบบสอบถามชุดที่ 1'!DA13+'แบบสอบถามชุดที่ 2'!BR14),0)</f>
        <v>1</v>
      </c>
      <c r="E52" s="324">
        <f t="shared" si="8"/>
        <v>12.5</v>
      </c>
      <c r="F52" s="323" t="str">
        <f t="shared" si="9"/>
        <v>ลำดับที่ 3</v>
      </c>
      <c r="G52" s="657"/>
      <c r="O52" s="431"/>
    </row>
    <row r="53" spans="1:17" x14ac:dyDescent="0.2">
      <c r="A53" s="655"/>
      <c r="B53" s="661"/>
      <c r="C53" s="62" t="s">
        <v>430</v>
      </c>
      <c r="D53" s="323">
        <f>IFERROR(('แบบสอบถามชุดที่ 1'!DB23+'แบบสอบถามชุดที่ 2'!BS24),0)</f>
        <v>1</v>
      </c>
      <c r="E53" s="324">
        <f t="shared" si="8"/>
        <v>12.5</v>
      </c>
      <c r="F53" s="323" t="str">
        <f t="shared" si="9"/>
        <v>ลำดับที่ 3</v>
      </c>
      <c r="G53" s="657"/>
      <c r="O53" s="431"/>
    </row>
    <row r="54" spans="1:17" x14ac:dyDescent="0.2">
      <c r="A54" s="655"/>
      <c r="B54" s="661"/>
      <c r="C54" s="215" t="s">
        <v>146</v>
      </c>
      <c r="D54" s="102">
        <f>SUM(D55:D57)</f>
        <v>6</v>
      </c>
      <c r="E54" s="107">
        <f>IFERROR(D54/(SUM($D$41,$D$48,$D$54,$D$58)),0)*100</f>
        <v>27.27272727272727</v>
      </c>
      <c r="F54" s="102" t="str">
        <f>"ลำดับที่ " &amp;SUMPRODUCT((E54&lt;=$K$43:$K$46)/COUNTIF($K$43:$K$46,$K$43:$K$46))</f>
        <v>ลำดับที่ 2</v>
      </c>
      <c r="G54" s="657"/>
      <c r="O54" s="431"/>
    </row>
    <row r="55" spans="1:17" x14ac:dyDescent="0.2">
      <c r="A55" s="655"/>
      <c r="B55" s="661"/>
      <c r="C55" s="62" t="s">
        <v>398</v>
      </c>
      <c r="D55" s="323">
        <f>IFERROR(('แบบสอบถามชุดที่ 1'!DC13+'แบบสอบถามชุดที่ 2'!BT14),0)</f>
        <v>3</v>
      </c>
      <c r="E55" s="324">
        <f>IFERROR(D55/($D$54),0)*100</f>
        <v>50</v>
      </c>
      <c r="F55" s="323" t="str">
        <f>"ลำดับที่ " &amp;SUMPRODUCT((E55&lt;=$E$55:$E$57)/COUNTIF($E$55:$E$57,$E$55:$E$57))</f>
        <v>ลำดับที่ 1</v>
      </c>
      <c r="G55" s="657"/>
      <c r="O55" s="431"/>
    </row>
    <row r="56" spans="1:17" ht="38.25" thickBot="1" x14ac:dyDescent="0.25">
      <c r="A56" s="655"/>
      <c r="B56" s="661"/>
      <c r="C56" s="62" t="s">
        <v>399</v>
      </c>
      <c r="D56" s="323">
        <f>IFERROR(('แบบสอบถามชุดที่ 1'!DD13+'แบบสอบถามชุดที่ 2'!BU14),0)</f>
        <v>3</v>
      </c>
      <c r="E56" s="324">
        <f>IFERROR(D56/($D$54),0)*100</f>
        <v>50</v>
      </c>
      <c r="F56" s="323" t="str">
        <f t="shared" ref="F56:F57" si="10">"ลำดับที่ " &amp;SUMPRODUCT((E56&lt;=$E$55:$E$57)/COUNTIF($E$55:$E$57,$E$55:$E$57))</f>
        <v>ลำดับที่ 1</v>
      </c>
      <c r="G56" s="657"/>
      <c r="O56" s="431"/>
    </row>
    <row r="57" spans="1:17" ht="42" customHeight="1" x14ac:dyDescent="0.2">
      <c r="A57" s="655"/>
      <c r="B57" s="661"/>
      <c r="C57" s="62" t="s">
        <v>431</v>
      </c>
      <c r="D57" s="323">
        <f>IFERROR(('แบบสอบถามชุดที่ 1'!DE23+'แบบสอบถามชุดที่ 2'!BV24),0)</f>
        <v>0</v>
      </c>
      <c r="E57" s="324">
        <f>IFERROR(D57/($D$54),0)*100</f>
        <v>0</v>
      </c>
      <c r="F57" s="323" t="str">
        <f t="shared" si="10"/>
        <v>ลำดับที่ 2</v>
      </c>
      <c r="G57" s="657"/>
      <c r="H57" s="690" t="s">
        <v>639</v>
      </c>
      <c r="I57" s="691"/>
      <c r="J57" s="691"/>
      <c r="K57" s="691"/>
      <c r="L57" s="691"/>
      <c r="M57" s="691"/>
      <c r="N57" s="694" t="s">
        <v>640</v>
      </c>
      <c r="O57" s="695"/>
      <c r="P57" s="694" t="s">
        <v>641</v>
      </c>
      <c r="Q57" s="695"/>
    </row>
    <row r="58" spans="1:17" ht="19.5" thickBot="1" x14ac:dyDescent="0.25">
      <c r="A58" s="644"/>
      <c r="B58" s="646"/>
      <c r="C58" s="216" t="s">
        <v>432</v>
      </c>
      <c r="D58" s="370">
        <f>IFERROR(('แบบสอบถามชุดที่ 1'!DF23+'แบบสอบถามชุดที่ 2'!BW24),0)</f>
        <v>0</v>
      </c>
      <c r="E58" s="104">
        <f>IFERROR(D58/(SUM($D$41,$D$48,$D$54,$D$58)),0)*100</f>
        <v>0</v>
      </c>
      <c r="F58" s="103" t="str">
        <f>"ลำดับที่ " &amp;SUMPRODUCT((E58&lt;=$K$43:$K$46)/COUNTIF($K$43:$K$46,$K$43:$K$46))</f>
        <v>ลำดับที่ 3</v>
      </c>
      <c r="G58" s="658"/>
      <c r="H58" s="692"/>
      <c r="I58" s="693"/>
      <c r="J58" s="693"/>
      <c r="K58" s="693"/>
      <c r="L58" s="693"/>
      <c r="M58" s="693"/>
      <c r="N58" s="436" t="s">
        <v>642</v>
      </c>
      <c r="O58" s="436"/>
      <c r="P58" s="436" t="s">
        <v>643</v>
      </c>
      <c r="Q58" s="441" t="s">
        <v>644</v>
      </c>
    </row>
    <row r="59" spans="1:17" x14ac:dyDescent="0.25">
      <c r="A59" s="643" t="s">
        <v>127</v>
      </c>
      <c r="B59" s="645" t="s">
        <v>208</v>
      </c>
      <c r="C59" s="80" t="s">
        <v>489</v>
      </c>
      <c r="D59" s="453"/>
      <c r="E59" s="453" t="s">
        <v>219</v>
      </c>
      <c r="F59" s="663" t="s">
        <v>219</v>
      </c>
      <c r="G59" s="647" t="s">
        <v>645</v>
      </c>
      <c r="H59" s="442" t="s">
        <v>489</v>
      </c>
      <c r="I59" s="443"/>
      <c r="J59" s="443"/>
      <c r="K59" s="443"/>
      <c r="L59" s="443"/>
      <c r="M59" s="437"/>
      <c r="N59" s="437">
        <f>'แบบสอบถามชุดที่ 1'!DW9</f>
        <v>36</v>
      </c>
      <c r="O59" s="437"/>
      <c r="P59" s="444">
        <f>'แบบสอบถามชุดที่ 2'!BZ9</f>
        <v>36</v>
      </c>
      <c r="Q59" s="445">
        <f>'แบบสอบถามชุดที่ 2'!BZ10</f>
        <v>36</v>
      </c>
    </row>
    <row r="60" spans="1:17" ht="76.5" customHeight="1" thickBot="1" x14ac:dyDescent="0.3">
      <c r="A60" s="644"/>
      <c r="B60" s="646"/>
      <c r="C60" s="81" t="s">
        <v>490</v>
      </c>
      <c r="D60" s="454"/>
      <c r="E60" s="454" t="s">
        <v>219</v>
      </c>
      <c r="F60" s="664"/>
      <c r="G60" s="648"/>
      <c r="H60" s="446" t="s">
        <v>490</v>
      </c>
      <c r="I60" s="447"/>
      <c r="J60" s="447"/>
      <c r="K60" s="447"/>
      <c r="L60" s="447"/>
      <c r="M60" s="447"/>
      <c r="N60" s="438">
        <f>'แบบสอบถามชุดที่ 1'!DX9</f>
        <v>3845</v>
      </c>
      <c r="O60" s="438"/>
      <c r="P60" s="448">
        <f>'แบบสอบถามชุดที่ 2'!CA9</f>
        <v>3845</v>
      </c>
      <c r="Q60" s="449">
        <f>'แบบสอบถามชุดที่ 2'!CA10</f>
        <v>3845</v>
      </c>
    </row>
    <row r="61" spans="1:17" ht="21.75" customHeight="1" x14ac:dyDescent="0.2">
      <c r="A61" s="629" t="s">
        <v>484</v>
      </c>
      <c r="B61" s="645" t="s">
        <v>236</v>
      </c>
      <c r="C61" s="214" t="s">
        <v>129</v>
      </c>
      <c r="D61" s="105">
        <f>IFERROR(('แบบสอบถามชุดที่ 1'!DY13+'แบบสอบถามชุดที่ 2'!CB14),0)</f>
        <v>0</v>
      </c>
      <c r="E61" s="106">
        <f>IFERROR(D61/(D61+D67),0)*100</f>
        <v>0</v>
      </c>
      <c r="F61" s="687" t="str">
        <f>"พบการกระทำความผิด
"&amp;ROUND(E61,2)&amp;"%"</f>
        <v>พบการกระทำความผิด
0%</v>
      </c>
      <c r="G61" s="652" t="s">
        <v>219</v>
      </c>
      <c r="O61" s="432"/>
    </row>
    <row r="62" spans="1:17" x14ac:dyDescent="0.2">
      <c r="A62" s="630"/>
      <c r="B62" s="661"/>
      <c r="C62" s="62" t="s">
        <v>371</v>
      </c>
      <c r="D62" s="323">
        <f>IFERROR(('แบบสอบถามชุดที่ 1'!DZ10+'แบบสอบถามชุดที่ 2'!CC11),0)</f>
        <v>0</v>
      </c>
      <c r="E62" s="324" t="s">
        <v>219</v>
      </c>
      <c r="F62" s="688"/>
      <c r="G62" s="653"/>
      <c r="O62" s="434"/>
    </row>
    <row r="63" spans="1:17" ht="37.5" customHeight="1" x14ac:dyDescent="0.2">
      <c r="A63" s="630"/>
      <c r="B63" s="661"/>
      <c r="C63" s="62" t="s">
        <v>372</v>
      </c>
      <c r="D63" s="323">
        <f>IFERROR(('แบบสอบถามชุดที่ 1'!EA10+'แบบสอบถามชุดที่ 2'!CD11),0)</f>
        <v>0</v>
      </c>
      <c r="E63" s="324" t="s">
        <v>219</v>
      </c>
      <c r="F63" s="688"/>
      <c r="G63" s="653"/>
      <c r="O63" s="434"/>
    </row>
    <row r="64" spans="1:17" x14ac:dyDescent="0.2">
      <c r="A64" s="630"/>
      <c r="B64" s="661"/>
      <c r="C64" s="62" t="s">
        <v>373</v>
      </c>
      <c r="D64" s="323">
        <f>IFERROR(('แบบสอบถามชุดที่ 1'!EB10+'แบบสอบถามชุดที่ 2'!CE11),0)</f>
        <v>0</v>
      </c>
      <c r="E64" s="324" t="s">
        <v>219</v>
      </c>
      <c r="F64" s="688"/>
      <c r="G64" s="653"/>
      <c r="O64" s="434"/>
    </row>
    <row r="65" spans="1:15" x14ac:dyDescent="0.2">
      <c r="A65" s="630"/>
      <c r="B65" s="661"/>
      <c r="C65" s="62" t="s">
        <v>374</v>
      </c>
      <c r="D65" s="323">
        <f>IFERROR(('แบบสอบถามชุดที่ 1'!EC10+'แบบสอบถามชุดที่ 2'!CF11),0)</f>
        <v>0</v>
      </c>
      <c r="E65" s="324" t="s">
        <v>219</v>
      </c>
      <c r="F65" s="688"/>
      <c r="G65" s="653"/>
      <c r="O65" s="434"/>
    </row>
    <row r="66" spans="1:15" x14ac:dyDescent="0.2">
      <c r="A66" s="630"/>
      <c r="B66" s="661"/>
      <c r="C66" s="62" t="s">
        <v>375</v>
      </c>
      <c r="D66" s="323">
        <f>IFERROR(('แบบสอบถามชุดที่ 1'!EE10+'แบบสอบถามชุดที่ 2'!CH11),0)</f>
        <v>0</v>
      </c>
      <c r="E66" s="324" t="s">
        <v>219</v>
      </c>
      <c r="F66" s="688"/>
      <c r="G66" s="653"/>
      <c r="O66" s="434"/>
    </row>
    <row r="67" spans="1:15" ht="19.5" thickBot="1" x14ac:dyDescent="0.25">
      <c r="A67" s="631"/>
      <c r="B67" s="646"/>
      <c r="C67" s="216" t="s">
        <v>128</v>
      </c>
      <c r="D67" s="103">
        <f>IFERROR(('แบบสอบถามชุดที่ 1'!DY14+'แบบสอบถามชุดที่ 2'!CB15),0)</f>
        <v>3</v>
      </c>
      <c r="E67" s="104">
        <f>IFERROR(D67/(D61+D67),0)*100</f>
        <v>100</v>
      </c>
      <c r="F67" s="689"/>
      <c r="G67" s="654"/>
      <c r="O67" s="433">
        <f>E61</f>
        <v>0</v>
      </c>
    </row>
    <row r="68" spans="1:15" x14ac:dyDescent="0.2">
      <c r="A68" s="629" t="s">
        <v>485</v>
      </c>
      <c r="B68" s="626" t="s">
        <v>315</v>
      </c>
      <c r="C68" s="80" t="s">
        <v>169</v>
      </c>
      <c r="D68" s="327">
        <f>IFERROR(('แบบสอบถามชุดที่ 1'!EF13),0)</f>
        <v>1</v>
      </c>
      <c r="E68" s="328">
        <f>IFERROR(D68/(SUM($D$68:$D$69)),0)*100</f>
        <v>100</v>
      </c>
      <c r="F68" s="641" t="str">
        <f>"เหมาะสม "&amp;ROUND(E68,2)&amp;"%"</f>
        <v>เหมาะสม 100%</v>
      </c>
      <c r="G68" s="652" t="s">
        <v>219</v>
      </c>
      <c r="O68" s="432"/>
    </row>
    <row r="69" spans="1:15" ht="63.75" customHeight="1" thickBot="1" x14ac:dyDescent="0.25">
      <c r="A69" s="631"/>
      <c r="B69" s="628"/>
      <c r="C69" s="81" t="s">
        <v>170</v>
      </c>
      <c r="D69" s="325">
        <f>IFERROR(('แบบสอบถามชุดที่ 1'!EF14),0)</f>
        <v>0</v>
      </c>
      <c r="E69" s="326">
        <f>IFERROR(D69/(SUM($D$68:$D$69)),0)*100</f>
        <v>0</v>
      </c>
      <c r="F69" s="686"/>
      <c r="G69" s="654"/>
      <c r="O69" s="433">
        <f>E68</f>
        <v>100</v>
      </c>
    </row>
    <row r="70" spans="1:15" ht="21.75" customHeight="1" x14ac:dyDescent="0.2">
      <c r="A70" s="629" t="s">
        <v>230</v>
      </c>
      <c r="B70" s="626" t="s">
        <v>239</v>
      </c>
      <c r="C70" s="696" t="s">
        <v>444</v>
      </c>
      <c r="D70" s="697"/>
      <c r="E70" s="697"/>
      <c r="F70" s="698"/>
      <c r="G70" s="427"/>
      <c r="O70" s="431"/>
    </row>
    <row r="71" spans="1:15" x14ac:dyDescent="0.2">
      <c r="A71" s="630"/>
      <c r="B71" s="627"/>
      <c r="C71" s="62" t="s">
        <v>445</v>
      </c>
      <c r="D71" s="323">
        <f>IFERROR(('แบบสอบถามชุดที่ 1'!EH10+'แบบสอบถามชุดที่ 2'!CI11),0)</f>
        <v>108</v>
      </c>
      <c r="E71" s="324" t="s">
        <v>219</v>
      </c>
      <c r="F71" s="450" t="str">
        <f>"ดำเนินการถูกต้อง "&amp;ROUND((SUM(E73,E76,E79,E82,E85)/5),2)&amp;"%"</f>
        <v>ดำเนินการถูกต้อง 100%</v>
      </c>
      <c r="G71" s="428"/>
      <c r="O71" s="439">
        <f>SUM(E73,E76,E79,E82,E85)/5</f>
        <v>100</v>
      </c>
    </row>
    <row r="72" spans="1:15" x14ac:dyDescent="0.2">
      <c r="A72" s="630"/>
      <c r="B72" s="627"/>
      <c r="C72" s="635" t="s">
        <v>320</v>
      </c>
      <c r="D72" s="636"/>
      <c r="E72" s="637"/>
      <c r="F72" s="649" t="s">
        <v>219</v>
      </c>
      <c r="G72" s="428"/>
      <c r="O72" s="431"/>
    </row>
    <row r="73" spans="1:15" x14ac:dyDescent="0.2">
      <c r="A73" s="630"/>
      <c r="B73" s="627"/>
      <c r="C73" s="211" t="s">
        <v>446</v>
      </c>
      <c r="D73" s="332">
        <f>IFERROR(('แบบสอบถามชุดที่ 1'!EI10+'แบบสอบถามชุดที่ 2'!CJ11),0)</f>
        <v>108</v>
      </c>
      <c r="E73" s="333">
        <f>IFERROR(D73/(SUM($D$73:$D$74)),0)*100</f>
        <v>100</v>
      </c>
      <c r="F73" s="650"/>
      <c r="G73" s="428"/>
      <c r="O73" s="431"/>
    </row>
    <row r="74" spans="1:15" x14ac:dyDescent="0.2">
      <c r="A74" s="630"/>
      <c r="B74" s="627"/>
      <c r="C74" s="212" t="s">
        <v>447</v>
      </c>
      <c r="D74" s="332">
        <f>IFERROR(('แบบสอบถามชุดที่ 1'!EJ10+'แบบสอบถามชุดที่ 2'!CK11),0)</f>
        <v>0</v>
      </c>
      <c r="E74" s="335">
        <f>IFERROR(D74/(SUM($D$73:$D$74)),0)*100</f>
        <v>0</v>
      </c>
      <c r="F74" s="662"/>
      <c r="G74" s="428"/>
      <c r="O74" s="431"/>
    </row>
    <row r="75" spans="1:15" x14ac:dyDescent="0.2">
      <c r="A75" s="630"/>
      <c r="B75" s="627"/>
      <c r="C75" s="635" t="s">
        <v>321</v>
      </c>
      <c r="D75" s="636"/>
      <c r="E75" s="637"/>
      <c r="F75" s="649" t="s">
        <v>219</v>
      </c>
      <c r="G75" s="428"/>
      <c r="O75" s="431"/>
    </row>
    <row r="76" spans="1:15" x14ac:dyDescent="0.2">
      <c r="A76" s="630"/>
      <c r="B76" s="627"/>
      <c r="C76" s="211" t="s">
        <v>446</v>
      </c>
      <c r="D76" s="332">
        <f>IFERROR(('แบบสอบถามชุดที่ 1'!EK10+'แบบสอบถามชุดที่ 2'!CL11),0)</f>
        <v>108</v>
      </c>
      <c r="E76" s="333">
        <f>IFERROR(D76/(SUM($D$76:$D$77)),0)*100</f>
        <v>100</v>
      </c>
      <c r="F76" s="650"/>
      <c r="G76" s="428"/>
      <c r="O76" s="431"/>
    </row>
    <row r="77" spans="1:15" x14ac:dyDescent="0.2">
      <c r="A77" s="630"/>
      <c r="B77" s="627"/>
      <c r="C77" s="212" t="s">
        <v>447</v>
      </c>
      <c r="D77" s="332">
        <f>IFERROR(('แบบสอบถามชุดที่ 1'!EL10+'แบบสอบถามชุดที่ 2'!CM11),0)</f>
        <v>0</v>
      </c>
      <c r="E77" s="335">
        <f>IFERROR(D77/(SUM($D$76:$D$77)),0)*100</f>
        <v>0</v>
      </c>
      <c r="F77" s="662"/>
      <c r="G77" s="428"/>
      <c r="O77" s="431"/>
    </row>
    <row r="78" spans="1:15" ht="21.75" customHeight="1" x14ac:dyDescent="0.2">
      <c r="A78" s="630"/>
      <c r="B78" s="627"/>
      <c r="C78" s="635" t="s">
        <v>322</v>
      </c>
      <c r="D78" s="636"/>
      <c r="E78" s="637"/>
      <c r="F78" s="649" t="s">
        <v>219</v>
      </c>
      <c r="G78" s="428"/>
      <c r="O78" s="431"/>
    </row>
    <row r="79" spans="1:15" x14ac:dyDescent="0.2">
      <c r="A79" s="630"/>
      <c r="B79" s="627"/>
      <c r="C79" s="211" t="s">
        <v>446</v>
      </c>
      <c r="D79" s="332">
        <f>IFERROR(('แบบสอบถามชุดที่ 1'!EM10+'แบบสอบถามชุดที่ 2'!CN11),0)</f>
        <v>108</v>
      </c>
      <c r="E79" s="333">
        <f>IFERROR(D79/(SUM($D$79:$D$80)),0)*100</f>
        <v>100</v>
      </c>
      <c r="F79" s="650"/>
      <c r="G79" s="428"/>
      <c r="O79" s="431"/>
    </row>
    <row r="80" spans="1:15" x14ac:dyDescent="0.2">
      <c r="A80" s="630"/>
      <c r="B80" s="627"/>
      <c r="C80" s="212" t="s">
        <v>447</v>
      </c>
      <c r="D80" s="332">
        <f>IFERROR(('แบบสอบถามชุดที่ 1'!EN10+'แบบสอบถามชุดที่ 2'!CO11),0)</f>
        <v>0</v>
      </c>
      <c r="E80" s="335">
        <f>IFERROR(D80/(SUM($D$79:$D$80)),0)*100</f>
        <v>0</v>
      </c>
      <c r="F80" s="662"/>
      <c r="G80" s="428"/>
      <c r="O80" s="431"/>
    </row>
    <row r="81" spans="1:15" ht="21.75" customHeight="1" x14ac:dyDescent="0.2">
      <c r="A81" s="630"/>
      <c r="B81" s="627"/>
      <c r="C81" s="635" t="s">
        <v>323</v>
      </c>
      <c r="D81" s="636"/>
      <c r="E81" s="637"/>
      <c r="F81" s="649" t="s">
        <v>219</v>
      </c>
      <c r="G81" s="428"/>
      <c r="O81" s="431"/>
    </row>
    <row r="82" spans="1:15" x14ac:dyDescent="0.2">
      <c r="A82" s="630"/>
      <c r="B82" s="627"/>
      <c r="C82" s="211" t="s">
        <v>446</v>
      </c>
      <c r="D82" s="332">
        <f>IFERROR(('แบบสอบถามชุดที่ 1'!EO10+'แบบสอบถามชุดที่ 2'!CP11),0)</f>
        <v>108</v>
      </c>
      <c r="E82" s="333">
        <f>IFERROR(D82/(SUM($D$82:$D$83)),0)*100</f>
        <v>100</v>
      </c>
      <c r="F82" s="650"/>
      <c r="G82" s="428"/>
      <c r="O82" s="431"/>
    </row>
    <row r="83" spans="1:15" x14ac:dyDescent="0.2">
      <c r="A83" s="630"/>
      <c r="B83" s="627"/>
      <c r="C83" s="212" t="s">
        <v>447</v>
      </c>
      <c r="D83" s="332">
        <f>IFERROR(('แบบสอบถามชุดที่ 1'!EP10+'แบบสอบถามชุดที่ 2'!CQ11),0)</f>
        <v>0</v>
      </c>
      <c r="E83" s="335">
        <f>IFERROR(D83/(SUM($D$82:$D$83)),0)*100</f>
        <v>0</v>
      </c>
      <c r="F83" s="662"/>
      <c r="G83" s="428"/>
      <c r="O83" s="431"/>
    </row>
    <row r="84" spans="1:15" ht="21.75" customHeight="1" x14ac:dyDescent="0.2">
      <c r="A84" s="630"/>
      <c r="B84" s="627"/>
      <c r="C84" s="635" t="s">
        <v>324</v>
      </c>
      <c r="D84" s="636"/>
      <c r="E84" s="637"/>
      <c r="F84" s="649" t="s">
        <v>219</v>
      </c>
      <c r="G84" s="428"/>
      <c r="O84" s="431"/>
    </row>
    <row r="85" spans="1:15" x14ac:dyDescent="0.2">
      <c r="A85" s="630"/>
      <c r="B85" s="627"/>
      <c r="C85" s="211" t="s">
        <v>446</v>
      </c>
      <c r="D85" s="332">
        <f>IFERROR(('แบบสอบถามชุดที่ 1'!EQ10+'แบบสอบถามชุดที่ 2'!CR11),0)</f>
        <v>108</v>
      </c>
      <c r="E85" s="333">
        <f>IFERROR(D85/(SUM($D$85:$D$86)),0)*100</f>
        <v>100</v>
      </c>
      <c r="F85" s="650"/>
      <c r="G85" s="428"/>
      <c r="O85" s="431"/>
    </row>
    <row r="86" spans="1:15" x14ac:dyDescent="0.2">
      <c r="A86" s="630"/>
      <c r="B86" s="627"/>
      <c r="C86" s="212" t="s">
        <v>447</v>
      </c>
      <c r="D86" s="332">
        <f>IFERROR(('แบบสอบถามชุดที่ 1'!ER10+'แบบสอบถามชุดที่ 2'!CS11),0)</f>
        <v>0</v>
      </c>
      <c r="E86" s="335">
        <f>IFERROR(D86/(SUM($D$85:$D$86)),0)*100</f>
        <v>0</v>
      </c>
      <c r="F86" s="662"/>
      <c r="G86" s="428"/>
      <c r="O86" s="431"/>
    </row>
    <row r="87" spans="1:15" ht="21" customHeight="1" x14ac:dyDescent="0.2">
      <c r="A87" s="630"/>
      <c r="B87" s="627"/>
      <c r="C87" s="699" t="s">
        <v>450</v>
      </c>
      <c r="D87" s="700"/>
      <c r="E87" s="700"/>
      <c r="F87" s="701"/>
      <c r="G87" s="428"/>
      <c r="O87" s="431"/>
    </row>
    <row r="88" spans="1:15" ht="18.75" customHeight="1" x14ac:dyDescent="0.2">
      <c r="A88" s="630"/>
      <c r="B88" s="627"/>
      <c r="C88" s="59" t="s">
        <v>451</v>
      </c>
      <c r="D88" s="323">
        <f>IFERROR(('แบบสอบถามชุดที่ 1'!ES10+'แบบสอบถามชุดที่ 2'!CT11),0)</f>
        <v>27</v>
      </c>
      <c r="E88" s="324" t="s">
        <v>219</v>
      </c>
      <c r="F88" s="451" t="str">
        <f>"พบ "&amp;ROUND((SUM(E90,E93,E96,E99)/4),2)&amp;"%"</f>
        <v>พบ 0%</v>
      </c>
      <c r="G88" s="657" t="s">
        <v>619</v>
      </c>
      <c r="O88" s="439">
        <f>SUM(E90,E93,E96,E99)/4</f>
        <v>0</v>
      </c>
    </row>
    <row r="89" spans="1:15" x14ac:dyDescent="0.2">
      <c r="A89" s="630"/>
      <c r="B89" s="627"/>
      <c r="C89" s="635" t="s">
        <v>325</v>
      </c>
      <c r="D89" s="636"/>
      <c r="E89" s="637"/>
      <c r="F89" s="649" t="s">
        <v>219</v>
      </c>
      <c r="G89" s="657"/>
      <c r="O89" s="431"/>
    </row>
    <row r="90" spans="1:15" x14ac:dyDescent="0.2">
      <c r="A90" s="630"/>
      <c r="B90" s="627"/>
      <c r="C90" s="211" t="s">
        <v>448</v>
      </c>
      <c r="D90" s="332">
        <f>IFERROR(('แบบสอบถามชุดที่ 1'!ET10+'แบบสอบถามชุดที่ 2'!CU11),0)</f>
        <v>0</v>
      </c>
      <c r="E90" s="333">
        <f>IFERROR(D90/(SUM($D$90:$D$91)),0)*100</f>
        <v>0</v>
      </c>
      <c r="F90" s="650"/>
      <c r="G90" s="657"/>
      <c r="O90" s="431"/>
    </row>
    <row r="91" spans="1:15" x14ac:dyDescent="0.2">
      <c r="A91" s="630"/>
      <c r="B91" s="627"/>
      <c r="C91" s="212" t="s">
        <v>449</v>
      </c>
      <c r="D91" s="332">
        <f>IFERROR(('แบบสอบถามชุดที่ 1'!EU10+'แบบสอบถามชุดที่ 2'!CV11),0)</f>
        <v>27</v>
      </c>
      <c r="E91" s="335">
        <f>IFERROR(D91/(SUM($D$90:$D$91)),0)*100</f>
        <v>100</v>
      </c>
      <c r="F91" s="662"/>
      <c r="G91" s="657"/>
      <c r="O91" s="431"/>
    </row>
    <row r="92" spans="1:15" x14ac:dyDescent="0.2">
      <c r="A92" s="630"/>
      <c r="B92" s="627"/>
      <c r="C92" s="635" t="s">
        <v>233</v>
      </c>
      <c r="D92" s="636"/>
      <c r="E92" s="637"/>
      <c r="F92" s="649" t="s">
        <v>219</v>
      </c>
      <c r="G92" s="657"/>
      <c r="O92" s="431"/>
    </row>
    <row r="93" spans="1:15" x14ac:dyDescent="0.2">
      <c r="A93" s="630"/>
      <c r="B93" s="627"/>
      <c r="C93" s="211" t="s">
        <v>448</v>
      </c>
      <c r="D93" s="332">
        <f>IFERROR(('แบบสอบถามชุดที่ 1'!EV10+'แบบสอบถามชุดที่ 2'!CW11),0)</f>
        <v>0</v>
      </c>
      <c r="E93" s="333">
        <f>IFERROR(D93/(SUM($D$93:$D$94)),0)*100</f>
        <v>0</v>
      </c>
      <c r="F93" s="650"/>
      <c r="G93" s="657"/>
      <c r="O93" s="431"/>
    </row>
    <row r="94" spans="1:15" x14ac:dyDescent="0.2">
      <c r="A94" s="630"/>
      <c r="B94" s="627"/>
      <c r="C94" s="212" t="s">
        <v>449</v>
      </c>
      <c r="D94" s="332">
        <f>IFERROR(('แบบสอบถามชุดที่ 1'!EW10+'แบบสอบถามชุดที่ 2'!CX11),0)</f>
        <v>27</v>
      </c>
      <c r="E94" s="335">
        <f>IFERROR(D94/(SUM($D$93:$D$94)),0)*100</f>
        <v>100</v>
      </c>
      <c r="F94" s="662"/>
      <c r="G94" s="657"/>
      <c r="O94" s="431"/>
    </row>
    <row r="95" spans="1:15" x14ac:dyDescent="0.2">
      <c r="A95" s="630"/>
      <c r="B95" s="627"/>
      <c r="C95" s="671" t="s">
        <v>326</v>
      </c>
      <c r="D95" s="672"/>
      <c r="E95" s="673"/>
      <c r="F95" s="649" t="s">
        <v>219</v>
      </c>
      <c r="G95" s="659" t="s">
        <v>618</v>
      </c>
      <c r="O95" s="431"/>
    </row>
    <row r="96" spans="1:15" x14ac:dyDescent="0.2">
      <c r="A96" s="630"/>
      <c r="B96" s="627"/>
      <c r="C96" s="211" t="s">
        <v>448</v>
      </c>
      <c r="D96" s="332">
        <f>IFERROR(('แบบสอบถามชุดที่ 1'!EX10+'แบบสอบถามชุดที่ 2'!CY11),0)</f>
        <v>0</v>
      </c>
      <c r="E96" s="333">
        <f>IFERROR(D96/(SUM($D$96:$D$97)),0)*100</f>
        <v>0</v>
      </c>
      <c r="F96" s="650"/>
      <c r="G96" s="660"/>
      <c r="O96" s="431"/>
    </row>
    <row r="97" spans="1:15" x14ac:dyDescent="0.2">
      <c r="A97" s="630"/>
      <c r="B97" s="627"/>
      <c r="C97" s="212" t="s">
        <v>449</v>
      </c>
      <c r="D97" s="332">
        <f>IFERROR(('แบบสอบถามชุดที่ 1'!EY10+'แบบสอบถามชุดที่ 2'!CZ11),0)</f>
        <v>27</v>
      </c>
      <c r="E97" s="335">
        <f>IFERROR(D97/(SUM($D$96:$D$97)),0)*100</f>
        <v>100</v>
      </c>
      <c r="F97" s="662"/>
      <c r="G97" s="660"/>
      <c r="O97" s="431"/>
    </row>
    <row r="98" spans="1:15" ht="37.5" customHeight="1" x14ac:dyDescent="0.2">
      <c r="A98" s="630"/>
      <c r="B98" s="627"/>
      <c r="C98" s="635" t="s">
        <v>477</v>
      </c>
      <c r="D98" s="636"/>
      <c r="E98" s="637"/>
      <c r="F98" s="649" t="s">
        <v>219</v>
      </c>
      <c r="G98" s="660"/>
      <c r="O98" s="431"/>
    </row>
    <row r="99" spans="1:15" x14ac:dyDescent="0.2">
      <c r="A99" s="630"/>
      <c r="B99" s="627"/>
      <c r="C99" s="211" t="s">
        <v>448</v>
      </c>
      <c r="D99" s="332">
        <f>IFERROR(('แบบสอบถามชุดที่ 1'!EZ10+'แบบสอบถามชุดที่ 2'!DA11),0)</f>
        <v>0</v>
      </c>
      <c r="E99" s="333">
        <f>IFERROR(D99/(SUM($D$99:$D$100)),0)*100</f>
        <v>0</v>
      </c>
      <c r="F99" s="650"/>
      <c r="G99" s="660"/>
      <c r="O99" s="431"/>
    </row>
    <row r="100" spans="1:15" x14ac:dyDescent="0.2">
      <c r="A100" s="630"/>
      <c r="B100" s="627"/>
      <c r="C100" s="212" t="s">
        <v>449</v>
      </c>
      <c r="D100" s="332">
        <f>IFERROR(('แบบสอบถามชุดที่ 1'!FA10+'แบบสอบถามชุดที่ 2'!DB11),0)</f>
        <v>27</v>
      </c>
      <c r="E100" s="335">
        <f>IFERROR(D100/(SUM($D$99:$D$100)),0)*100</f>
        <v>100</v>
      </c>
      <c r="F100" s="662"/>
      <c r="G100" s="660"/>
      <c r="O100" s="431"/>
    </row>
    <row r="101" spans="1:15" x14ac:dyDescent="0.2">
      <c r="A101" s="630"/>
      <c r="B101" s="627"/>
      <c r="C101" s="668" t="s">
        <v>421</v>
      </c>
      <c r="D101" s="669"/>
      <c r="E101" s="670"/>
      <c r="F101" s="649" t="s">
        <v>219</v>
      </c>
      <c r="G101" s="428"/>
      <c r="O101" s="431"/>
    </row>
    <row r="102" spans="1:15" x14ac:dyDescent="0.2">
      <c r="A102" s="630"/>
      <c r="B102" s="627"/>
      <c r="C102" s="211" t="s">
        <v>448</v>
      </c>
      <c r="D102" s="332">
        <f>IFERROR(('แบบสอบถามชุดที่ 1'!FC10+'แบบสอบถามชุดที่ 2'!DD11),0)</f>
        <v>0</v>
      </c>
      <c r="E102" s="333">
        <f>IFERROR(D102/(SUM($D$102:$D$103)),0)*100</f>
        <v>0</v>
      </c>
      <c r="F102" s="650"/>
      <c r="G102" s="428"/>
      <c r="O102" s="431"/>
    </row>
    <row r="103" spans="1:15" ht="19.5" thickBot="1" x14ac:dyDescent="0.25">
      <c r="A103" s="631"/>
      <c r="B103" s="628"/>
      <c r="C103" s="213" t="s">
        <v>449</v>
      </c>
      <c r="D103" s="336">
        <f>IFERROR(('แบบสอบถามชุดที่ 1'!FD10+'แบบสอบถามชุดที่ 2'!DE11),0)</f>
        <v>0</v>
      </c>
      <c r="E103" s="337">
        <f>IFERROR(D103/(SUM($D$102:$D$103)),0)*100</f>
        <v>0</v>
      </c>
      <c r="F103" s="651"/>
      <c r="G103" s="429"/>
      <c r="O103" s="431"/>
    </row>
    <row r="104" spans="1:15" ht="37.5" x14ac:dyDescent="0.2">
      <c r="A104" s="629" t="s">
        <v>486</v>
      </c>
      <c r="B104" s="626" t="s">
        <v>316</v>
      </c>
      <c r="C104" s="82" t="s">
        <v>349</v>
      </c>
      <c r="D104" s="327">
        <f>IFERROR(('แบบสอบถามชุดที่ 3'!N47),0)</f>
        <v>15</v>
      </c>
      <c r="E104" s="328">
        <f>IFERROR(D104/(SUM($D$104:$D$113)),0)*100</f>
        <v>11.111111111111111</v>
      </c>
      <c r="F104" s="327" t="str">
        <f>"ลำดับที่ " &amp;SUMPRODUCT((E104&lt;=$E$104:$E$113)/COUNTIF($E$104:$E$113,$E$104:$E$113))</f>
        <v>ลำดับที่ 1</v>
      </c>
      <c r="G104" s="652" t="s">
        <v>311</v>
      </c>
      <c r="O104" s="431"/>
    </row>
    <row r="105" spans="1:15" x14ac:dyDescent="0.2">
      <c r="A105" s="630"/>
      <c r="B105" s="627"/>
      <c r="C105" s="59" t="s">
        <v>350</v>
      </c>
      <c r="D105" s="323">
        <f>IFERROR(('แบบสอบถามชุดที่ 3'!O47),0)</f>
        <v>15</v>
      </c>
      <c r="E105" s="324">
        <f>IFERROR(D105/(SUM($D$104:$D$113)),0)*100</f>
        <v>11.111111111111111</v>
      </c>
      <c r="F105" s="323" t="str">
        <f t="shared" ref="F105:F113" si="11">"ลำดับที่ " &amp;SUMPRODUCT((E105&lt;=$E$104:$E$113)/COUNTIF($E$104:$E$113,$E$104:$E$113))</f>
        <v>ลำดับที่ 1</v>
      </c>
      <c r="G105" s="653"/>
      <c r="O105" s="431"/>
    </row>
    <row r="106" spans="1:15" ht="37.5" x14ac:dyDescent="0.2">
      <c r="A106" s="630"/>
      <c r="B106" s="627"/>
      <c r="C106" s="59" t="s">
        <v>452</v>
      </c>
      <c r="D106" s="323">
        <f>IFERROR(('แบบสอบถามชุดที่ 3'!P47),0)</f>
        <v>15</v>
      </c>
      <c r="E106" s="324">
        <f t="shared" ref="E106:E113" si="12">IFERROR(D106/(SUM($D$104:$D$113)),0)*100</f>
        <v>11.111111111111111</v>
      </c>
      <c r="F106" s="323" t="str">
        <f t="shared" si="11"/>
        <v>ลำดับที่ 1</v>
      </c>
      <c r="G106" s="653"/>
      <c r="O106" s="431"/>
    </row>
    <row r="107" spans="1:15" x14ac:dyDescent="0.2">
      <c r="A107" s="630"/>
      <c r="B107" s="627"/>
      <c r="C107" s="59" t="s">
        <v>351</v>
      </c>
      <c r="D107" s="323">
        <f>IFERROR(('แบบสอบถามชุดที่ 3'!Q47),0)</f>
        <v>15</v>
      </c>
      <c r="E107" s="324">
        <f t="shared" si="12"/>
        <v>11.111111111111111</v>
      </c>
      <c r="F107" s="323" t="str">
        <f t="shared" si="11"/>
        <v>ลำดับที่ 1</v>
      </c>
      <c r="G107" s="653"/>
      <c r="O107" s="431"/>
    </row>
    <row r="108" spans="1:15" x14ac:dyDescent="0.2">
      <c r="A108" s="630"/>
      <c r="B108" s="627"/>
      <c r="C108" s="59" t="s">
        <v>376</v>
      </c>
      <c r="D108" s="323">
        <f>IFERROR(('แบบสอบถามชุดที่ 3'!R47),0)</f>
        <v>15</v>
      </c>
      <c r="E108" s="324">
        <f t="shared" si="12"/>
        <v>11.111111111111111</v>
      </c>
      <c r="F108" s="323" t="str">
        <f t="shared" si="11"/>
        <v>ลำดับที่ 1</v>
      </c>
      <c r="G108" s="653"/>
      <c r="O108" s="431"/>
    </row>
    <row r="109" spans="1:15" x14ac:dyDescent="0.2">
      <c r="A109" s="630"/>
      <c r="B109" s="627"/>
      <c r="C109" s="59" t="s">
        <v>377</v>
      </c>
      <c r="D109" s="323">
        <f>IFERROR(('แบบสอบถามชุดที่ 3'!S47),0)</f>
        <v>15</v>
      </c>
      <c r="E109" s="324">
        <f t="shared" si="12"/>
        <v>11.111111111111111</v>
      </c>
      <c r="F109" s="323" t="str">
        <f t="shared" si="11"/>
        <v>ลำดับที่ 1</v>
      </c>
      <c r="G109" s="653"/>
      <c r="O109" s="431"/>
    </row>
    <row r="110" spans="1:15" x14ac:dyDescent="0.2">
      <c r="A110" s="630"/>
      <c r="B110" s="627"/>
      <c r="C110" s="59" t="s">
        <v>378</v>
      </c>
      <c r="D110" s="323">
        <f>IFERROR(('แบบสอบถามชุดที่ 3'!T47),0)</f>
        <v>15</v>
      </c>
      <c r="E110" s="324">
        <f t="shared" si="12"/>
        <v>11.111111111111111</v>
      </c>
      <c r="F110" s="323" t="str">
        <f t="shared" si="11"/>
        <v>ลำดับที่ 1</v>
      </c>
      <c r="G110" s="653"/>
      <c r="O110" s="431"/>
    </row>
    <row r="111" spans="1:15" x14ac:dyDescent="0.2">
      <c r="A111" s="630"/>
      <c r="B111" s="627"/>
      <c r="C111" s="59" t="s">
        <v>379</v>
      </c>
      <c r="D111" s="323">
        <f>IFERROR(('แบบสอบถามชุดที่ 3'!U47),0)</f>
        <v>15</v>
      </c>
      <c r="E111" s="324">
        <f t="shared" si="12"/>
        <v>11.111111111111111</v>
      </c>
      <c r="F111" s="323" t="str">
        <f t="shared" si="11"/>
        <v>ลำดับที่ 1</v>
      </c>
      <c r="G111" s="653"/>
      <c r="O111" s="431"/>
    </row>
    <row r="112" spans="1:15" x14ac:dyDescent="0.2">
      <c r="A112" s="630"/>
      <c r="B112" s="627"/>
      <c r="C112" s="59" t="s">
        <v>380</v>
      </c>
      <c r="D112" s="323">
        <f>IFERROR(('แบบสอบถามชุดที่ 3'!V47),0)</f>
        <v>15</v>
      </c>
      <c r="E112" s="324">
        <f t="shared" si="12"/>
        <v>11.111111111111111</v>
      </c>
      <c r="F112" s="323" t="str">
        <f t="shared" si="11"/>
        <v>ลำดับที่ 1</v>
      </c>
      <c r="G112" s="653"/>
      <c r="O112" s="431"/>
    </row>
    <row r="113" spans="1:15" ht="19.5" thickBot="1" x14ac:dyDescent="0.25">
      <c r="A113" s="631"/>
      <c r="B113" s="628"/>
      <c r="C113" s="83" t="s">
        <v>433</v>
      </c>
      <c r="D113" s="325">
        <f>IFERROR(('แบบสอบถามชุดที่ 3'!W57),0)</f>
        <v>0</v>
      </c>
      <c r="E113" s="326">
        <f t="shared" si="12"/>
        <v>0</v>
      </c>
      <c r="F113" s="325" t="str">
        <f t="shared" si="11"/>
        <v>ลำดับที่ 2</v>
      </c>
      <c r="G113" s="654"/>
      <c r="O113" s="431"/>
    </row>
    <row r="114" spans="1:15" ht="37.5" x14ac:dyDescent="0.2">
      <c r="A114" s="629" t="s">
        <v>487</v>
      </c>
      <c r="B114" s="626" t="s">
        <v>209</v>
      </c>
      <c r="C114" s="82" t="s">
        <v>356</v>
      </c>
      <c r="D114" s="327">
        <f>IFERROR(('แบบสอบถามชุดที่ 3'!X47),0)</f>
        <v>15</v>
      </c>
      <c r="E114" s="328">
        <f>IFERROR(D114/(SUM($D$114:$D$120)),0)*100</f>
        <v>16.666666666666664</v>
      </c>
      <c r="F114" s="327" t="str">
        <f>"ลำดับที่ " &amp;SUMPRODUCT((E114&lt;=$E$114:$E$120)/COUNTIF($E$114:$E$120,$E$114:$E$120))</f>
        <v>ลำดับที่ 1</v>
      </c>
      <c r="G114" s="652" t="s">
        <v>311</v>
      </c>
      <c r="O114" s="431"/>
    </row>
    <row r="115" spans="1:15" x14ac:dyDescent="0.2">
      <c r="A115" s="630"/>
      <c r="B115" s="627"/>
      <c r="C115" s="59" t="s">
        <v>357</v>
      </c>
      <c r="D115" s="323">
        <f>IFERROR(('แบบสอบถามชุดที่ 3'!Y47),0)</f>
        <v>15</v>
      </c>
      <c r="E115" s="324">
        <f t="shared" ref="E115:E120" si="13">IFERROR(D115/(SUM($D$114:$D$120)),0)*100</f>
        <v>16.666666666666664</v>
      </c>
      <c r="F115" s="323" t="str">
        <f t="shared" ref="F115:F120" si="14">"ลำดับที่ " &amp;SUMPRODUCT((E115&lt;=$E$114:$E$120)/COUNTIF($E$114:$E$120,$E$114:$E$120))</f>
        <v>ลำดับที่ 1</v>
      </c>
      <c r="G115" s="653"/>
      <c r="O115" s="431"/>
    </row>
    <row r="116" spans="1:15" x14ac:dyDescent="0.2">
      <c r="A116" s="630"/>
      <c r="B116" s="627"/>
      <c r="C116" s="59" t="s">
        <v>381</v>
      </c>
      <c r="D116" s="323">
        <f>IFERROR(('แบบสอบถามชุดที่ 3'!Z47),0)</f>
        <v>15</v>
      </c>
      <c r="E116" s="324">
        <f t="shared" si="13"/>
        <v>16.666666666666664</v>
      </c>
      <c r="F116" s="323" t="str">
        <f t="shared" si="14"/>
        <v>ลำดับที่ 1</v>
      </c>
      <c r="G116" s="653"/>
      <c r="O116" s="431"/>
    </row>
    <row r="117" spans="1:15" x14ac:dyDescent="0.2">
      <c r="A117" s="630"/>
      <c r="B117" s="627"/>
      <c r="C117" s="59" t="s">
        <v>359</v>
      </c>
      <c r="D117" s="323">
        <f>IFERROR(('แบบสอบถามชุดที่ 3'!AA47),0)</f>
        <v>15</v>
      </c>
      <c r="E117" s="324">
        <f t="shared" si="13"/>
        <v>16.666666666666664</v>
      </c>
      <c r="F117" s="323" t="str">
        <f t="shared" si="14"/>
        <v>ลำดับที่ 1</v>
      </c>
      <c r="G117" s="653"/>
      <c r="O117" s="431"/>
    </row>
    <row r="118" spans="1:15" ht="19.5" thickBot="1" x14ac:dyDescent="0.25">
      <c r="A118" s="630"/>
      <c r="B118" s="627"/>
      <c r="C118" s="59" t="s">
        <v>360</v>
      </c>
      <c r="D118" s="323">
        <f>IFERROR(('แบบสอบถามชุดที่ 3'!AB47),0)</f>
        <v>15</v>
      </c>
      <c r="E118" s="324">
        <f t="shared" si="13"/>
        <v>16.666666666666664</v>
      </c>
      <c r="F118" s="323" t="str">
        <f t="shared" si="14"/>
        <v>ลำดับที่ 1</v>
      </c>
      <c r="G118" s="653"/>
      <c r="O118" s="431"/>
    </row>
    <row r="119" spans="1:15" x14ac:dyDescent="0.2">
      <c r="A119" s="630"/>
      <c r="B119" s="627"/>
      <c r="C119" s="59" t="s">
        <v>382</v>
      </c>
      <c r="D119" s="323">
        <f>IFERROR(('แบบสอบถามชุดที่ 3'!AC47),0)</f>
        <v>15</v>
      </c>
      <c r="E119" s="324">
        <f t="shared" si="13"/>
        <v>16.666666666666664</v>
      </c>
      <c r="F119" s="323" t="str">
        <f t="shared" si="14"/>
        <v>ลำดับที่ 1</v>
      </c>
      <c r="G119" s="653"/>
      <c r="J119" s="638" t="s">
        <v>495</v>
      </c>
      <c r="K119" s="639"/>
      <c r="L119" s="640"/>
      <c r="O119" s="431"/>
    </row>
    <row r="120" spans="1:15" ht="19.5" thickBot="1" x14ac:dyDescent="0.25">
      <c r="A120" s="631"/>
      <c r="B120" s="628"/>
      <c r="C120" s="83" t="s">
        <v>434</v>
      </c>
      <c r="D120" s="325">
        <f>IFERROR(('แบบสอบถามชุดที่ 3'!AD57),0)</f>
        <v>0</v>
      </c>
      <c r="E120" s="326">
        <f t="shared" si="13"/>
        <v>0</v>
      </c>
      <c r="F120" s="325" t="str">
        <f t="shared" si="14"/>
        <v>ลำดับที่ 2</v>
      </c>
      <c r="G120" s="654"/>
      <c r="J120" s="220" t="s">
        <v>494</v>
      </c>
      <c r="K120" s="221" t="s">
        <v>496</v>
      </c>
      <c r="L120" s="222" t="s">
        <v>497</v>
      </c>
      <c r="O120" s="431"/>
    </row>
    <row r="121" spans="1:15" ht="18.75" customHeight="1" x14ac:dyDescent="0.2">
      <c r="A121" s="629" t="s">
        <v>318</v>
      </c>
      <c r="B121" s="626" t="s">
        <v>317</v>
      </c>
      <c r="C121" s="665" t="s">
        <v>150</v>
      </c>
      <c r="D121" s="666"/>
      <c r="E121" s="667"/>
      <c r="F121" s="641" t="str">
        <f>"เข้าใจ "&amp;ROUND((E122/10),2)&amp;"%"</f>
        <v>เข้าใจ 7.23%</v>
      </c>
      <c r="G121" s="674" t="str">
        <f>"เข้าใจพฤติกรรม/การกระทำที่เข้าข่ายการบังคับใช้แรงงานหรือบริการ ลำดับที่ " &amp;SUMPRODUCT((K121&lt;=$K$121:$K$130)/COUNTIF($K$121:$K$130,$K$121:$K$130))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6</v>
      </c>
      <c r="I121" s="632" t="str">
        <f>"เข้าใจ "&amp;(E122)&amp;"%"</f>
        <v>เข้าใจ 72.3076923076923%</v>
      </c>
      <c r="J121" s="372">
        <v>1</v>
      </c>
      <c r="K121" s="378">
        <f>E122</f>
        <v>72.307692307692307</v>
      </c>
      <c r="L121" s="381">
        <f>E123</f>
        <v>27.692307692307693</v>
      </c>
      <c r="O121" s="432">
        <f>E122/10</f>
        <v>7.2307692307692308</v>
      </c>
    </row>
    <row r="122" spans="1:15" x14ac:dyDescent="0.2">
      <c r="A122" s="630"/>
      <c r="B122" s="627"/>
      <c r="C122" s="211" t="s">
        <v>158</v>
      </c>
      <c r="D122" s="332">
        <f>IFERROR(('แบบสอบถามชุดที่ 3'!AE47+'แบบสอบถามชุดที่ 4'!F131),0)</f>
        <v>47</v>
      </c>
      <c r="E122" s="333">
        <f>IFERROR(D122/(SUM($D$122:$D$123)),0)*100</f>
        <v>72.307692307692307</v>
      </c>
      <c r="F122" s="633"/>
      <c r="G122" s="634"/>
      <c r="I122" s="624"/>
      <c r="J122" s="373">
        <v>2</v>
      </c>
      <c r="K122" s="379">
        <f>E125</f>
        <v>100</v>
      </c>
      <c r="L122" s="382">
        <f>E126</f>
        <v>0</v>
      </c>
      <c r="O122" s="434"/>
    </row>
    <row r="123" spans="1:15" x14ac:dyDescent="0.2">
      <c r="A123" s="630"/>
      <c r="B123" s="627"/>
      <c r="C123" s="212" t="s">
        <v>159</v>
      </c>
      <c r="D123" s="334">
        <f>IFERROR(('แบบสอบถามชุดที่ 3'!AE48+'แบบสอบถามชุดที่ 4'!F132),0)</f>
        <v>18</v>
      </c>
      <c r="E123" s="335">
        <f>IFERROR(D123/(SUM($D$122:$D$123)),0)*100</f>
        <v>27.692307692307693</v>
      </c>
      <c r="F123" s="642"/>
      <c r="G123" s="634"/>
      <c r="I123" s="624"/>
      <c r="J123" s="372">
        <v>3</v>
      </c>
      <c r="K123" s="378">
        <f>E128</f>
        <v>100</v>
      </c>
      <c r="L123" s="381">
        <f>E129</f>
        <v>0</v>
      </c>
      <c r="O123" s="435"/>
    </row>
    <row r="124" spans="1:15" ht="18.75" customHeight="1" x14ac:dyDescent="0.2">
      <c r="A124" s="630"/>
      <c r="B124" s="627"/>
      <c r="C124" s="635" t="s">
        <v>151</v>
      </c>
      <c r="D124" s="636"/>
      <c r="E124" s="637"/>
      <c r="F124" s="633" t="str">
        <f>"เข้าใจ "&amp;ROUND((E125/10),2)&amp;"%"</f>
        <v>เข้าใจ 10%</v>
      </c>
      <c r="G124" s="634" t="str">
        <f>"เข้าใจพฤติกรรม/การกระทำที่เข้าข่ายการบังคับใช้แรงงานหรือบริการ ลำดับที่ " &amp;SUMPRODUCT((K122&lt;=$K$121:$K$130)/COUNTIF($K$121:$K$130,$K$121:$K$130))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1</v>
      </c>
      <c r="I124" s="624" t="str">
        <f>"เข้าใจ "&amp;(E125)&amp;"%"</f>
        <v>เข้าใจ 100%</v>
      </c>
      <c r="J124" s="373">
        <v>4</v>
      </c>
      <c r="K124" s="379">
        <f>E132</f>
        <v>100</v>
      </c>
      <c r="L124" s="382">
        <f>E131</f>
        <v>0</v>
      </c>
      <c r="O124" s="432">
        <f>E125/10</f>
        <v>10</v>
      </c>
    </row>
    <row r="125" spans="1:15" x14ac:dyDescent="0.2">
      <c r="A125" s="630"/>
      <c r="B125" s="627"/>
      <c r="C125" s="211" t="s">
        <v>158</v>
      </c>
      <c r="D125" s="332">
        <f>IFERROR(('แบบสอบถามชุดที่ 3'!AF47+'แบบสอบถามชุดที่ 4'!G131),0)</f>
        <v>65</v>
      </c>
      <c r="E125" s="333">
        <f>IFERROR(D125/(SUM($D$125:$D$126)),0)*100</f>
        <v>100</v>
      </c>
      <c r="F125" s="633"/>
      <c r="G125" s="634"/>
      <c r="I125" s="624"/>
      <c r="J125" s="372">
        <v>5</v>
      </c>
      <c r="K125" s="378">
        <f>E134</f>
        <v>76.923076923076934</v>
      </c>
      <c r="L125" s="381">
        <f>E135</f>
        <v>23.076923076923077</v>
      </c>
      <c r="O125" s="434"/>
    </row>
    <row r="126" spans="1:15" x14ac:dyDescent="0.2">
      <c r="A126" s="630"/>
      <c r="B126" s="627"/>
      <c r="C126" s="212" t="s">
        <v>159</v>
      </c>
      <c r="D126" s="332">
        <f>IFERROR(('แบบสอบถามชุดที่ 3'!AF48+'แบบสอบถามชุดที่ 4'!G132),0)</f>
        <v>0</v>
      </c>
      <c r="E126" s="335">
        <f>IFERROR(D126/(SUM($D$125:$D$126)),0)*100</f>
        <v>0</v>
      </c>
      <c r="F126" s="633"/>
      <c r="G126" s="634"/>
      <c r="I126" s="624"/>
      <c r="J126" s="373">
        <v>6</v>
      </c>
      <c r="K126" s="379">
        <f>E137</f>
        <v>78.461538461538467</v>
      </c>
      <c r="L126" s="382">
        <f>E138</f>
        <v>21.53846153846154</v>
      </c>
      <c r="O126" s="435"/>
    </row>
    <row r="127" spans="1:15" ht="18.75" customHeight="1" x14ac:dyDescent="0.2">
      <c r="A127" s="630"/>
      <c r="B127" s="627"/>
      <c r="C127" s="635" t="s">
        <v>152</v>
      </c>
      <c r="D127" s="636"/>
      <c r="E127" s="637"/>
      <c r="F127" s="633" t="str">
        <f>"เข้าใจ "&amp;ROUND((E128/10),2)&amp;"%"</f>
        <v>เข้าใจ 10%</v>
      </c>
      <c r="G127" s="634" t="str">
        <f>"เข้าใจพฤติกรรม/การกระทำที่เข้าข่ายการบังคับใช้แรงงานหรือบริการ ลำดับที่ " &amp;SUMPRODUCT((K123&lt;=$K$121:$K$130)/COUNTIF($K$121:$K$130,$K$121:$K$130))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1</v>
      </c>
      <c r="I127" s="624" t="str">
        <f>"เข้าใจ "&amp;(E128)&amp;"%"</f>
        <v>เข้าใจ 100%</v>
      </c>
      <c r="J127" s="372">
        <v>7</v>
      </c>
      <c r="K127" s="378">
        <f>E141</f>
        <v>100</v>
      </c>
      <c r="L127" s="381">
        <f>E140</f>
        <v>0</v>
      </c>
      <c r="O127" s="432">
        <f>E128/10</f>
        <v>10</v>
      </c>
    </row>
    <row r="128" spans="1:15" x14ac:dyDescent="0.2">
      <c r="A128" s="630"/>
      <c r="B128" s="627"/>
      <c r="C128" s="211" t="s">
        <v>158</v>
      </c>
      <c r="D128" s="332">
        <f>IFERROR(('แบบสอบถามชุดที่ 3'!AG47+'แบบสอบถามชุดที่ 4'!H131),0)</f>
        <v>65</v>
      </c>
      <c r="E128" s="333">
        <f>IFERROR(D128/(SUM($D$128:$D$129)),0)*100</f>
        <v>100</v>
      </c>
      <c r="F128" s="633"/>
      <c r="G128" s="634"/>
      <c r="I128" s="624"/>
      <c r="J128" s="373">
        <v>8</v>
      </c>
      <c r="K128" s="379">
        <f>E143</f>
        <v>100</v>
      </c>
      <c r="L128" s="382">
        <f>E144</f>
        <v>0</v>
      </c>
      <c r="O128" s="434"/>
    </row>
    <row r="129" spans="1:15" x14ac:dyDescent="0.2">
      <c r="A129" s="630"/>
      <c r="B129" s="627"/>
      <c r="C129" s="212" t="s">
        <v>159</v>
      </c>
      <c r="D129" s="332">
        <f>IFERROR(('แบบสอบถามชุดที่ 3'!AG48+'แบบสอบถามชุดที่ 4'!H132),0)</f>
        <v>0</v>
      </c>
      <c r="E129" s="335">
        <f>IFERROR(D129/(SUM($D$128:$D$129)),0)*100</f>
        <v>0</v>
      </c>
      <c r="F129" s="633"/>
      <c r="G129" s="634"/>
      <c r="I129" s="624"/>
      <c r="J129" s="372">
        <v>9</v>
      </c>
      <c r="K129" s="378">
        <f>E146</f>
        <v>81.538461538461533</v>
      </c>
      <c r="L129" s="381">
        <f>E147</f>
        <v>18.461538461538463</v>
      </c>
      <c r="O129" s="435"/>
    </row>
    <row r="130" spans="1:15" ht="18.75" customHeight="1" thickBot="1" x14ac:dyDescent="0.25">
      <c r="A130" s="630"/>
      <c r="B130" s="627"/>
      <c r="C130" s="635" t="s">
        <v>153</v>
      </c>
      <c r="D130" s="636"/>
      <c r="E130" s="637"/>
      <c r="F130" s="633" t="str">
        <f>"เข้าใจ "&amp;ROUND((E132/10),2)&amp;"%"</f>
        <v>เข้าใจ 10%</v>
      </c>
      <c r="G130" s="634" t="str">
        <f>"เข้าใจพฤติกรรม/การกระทำที่เข้าข่ายการบังคับใช้แรงงานหรือบริการ ลำดับที่ " &amp;SUMPRODUCT((K124&lt;=$K$121:$K$130)/COUNTIF($K$121:$K$130,$K$121:$K$130))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1</v>
      </c>
      <c r="I130" s="624" t="str">
        <f>"เข้าใจ "&amp;(E132)&amp;"%"</f>
        <v>เข้าใจ 100%</v>
      </c>
      <c r="J130" s="374">
        <v>10</v>
      </c>
      <c r="K130" s="380">
        <f>E149</f>
        <v>87.692307692307693</v>
      </c>
      <c r="L130" s="383">
        <f>E150</f>
        <v>12.307692307692308</v>
      </c>
      <c r="O130" s="432">
        <f>E132/10</f>
        <v>10</v>
      </c>
    </row>
    <row r="131" spans="1:15" x14ac:dyDescent="0.2">
      <c r="A131" s="630"/>
      <c r="B131" s="627"/>
      <c r="C131" s="211" t="s">
        <v>158</v>
      </c>
      <c r="D131" s="332">
        <f>IFERROR(('แบบสอบถามชุดที่ 3'!AH47+'แบบสอบถามชุดที่ 4'!I131),0)</f>
        <v>0</v>
      </c>
      <c r="E131" s="333">
        <f>IFERROR(D131/(SUM($D$131:$D$132)),0)*100</f>
        <v>0</v>
      </c>
      <c r="F131" s="633"/>
      <c r="G131" s="634"/>
      <c r="I131" s="624"/>
      <c r="O131" s="434"/>
    </row>
    <row r="132" spans="1:15" x14ac:dyDescent="0.2">
      <c r="A132" s="630"/>
      <c r="B132" s="627"/>
      <c r="C132" s="212" t="s">
        <v>159</v>
      </c>
      <c r="D132" s="332">
        <f>IFERROR(('แบบสอบถามชุดที่ 3'!AH48+'แบบสอบถามชุดที่ 4'!I132),0)</f>
        <v>65</v>
      </c>
      <c r="E132" s="335">
        <f>IFERROR(D132/(SUM($D$131:$D$132)),0)*100</f>
        <v>100</v>
      </c>
      <c r="F132" s="633"/>
      <c r="G132" s="634"/>
      <c r="I132" s="624"/>
      <c r="O132" s="435"/>
    </row>
    <row r="133" spans="1:15" ht="18.75" customHeight="1" x14ac:dyDescent="0.2">
      <c r="A133" s="630"/>
      <c r="B133" s="627"/>
      <c r="C133" s="635" t="s">
        <v>327</v>
      </c>
      <c r="D133" s="636"/>
      <c r="E133" s="637"/>
      <c r="F133" s="633" t="str">
        <f>"เข้าใจ "&amp;ROUND((E134/10),2)&amp;"%"</f>
        <v>เข้าใจ 7.69%</v>
      </c>
      <c r="G133" s="634" t="str">
        <f>"เข้าใจพฤติกรรม/การกระทำที่เข้าข่ายการบังคับใช้แรงงานหรือบริการ ลำดับที่ " &amp;SUMPRODUCT((K125&lt;=$K$121:$K$130)/COUNTIF($K$121:$K$130,$K$121:$K$130))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5</v>
      </c>
      <c r="I133" s="624" t="str">
        <f>"เข้าใจ "&amp;(E134)&amp;"%"</f>
        <v>เข้าใจ 76.9230769230769%</v>
      </c>
      <c r="O133" s="432">
        <f>E134/10</f>
        <v>7.6923076923076934</v>
      </c>
    </row>
    <row r="134" spans="1:15" x14ac:dyDescent="0.2">
      <c r="A134" s="630"/>
      <c r="B134" s="627"/>
      <c r="C134" s="211" t="s">
        <v>158</v>
      </c>
      <c r="D134" s="332">
        <f>IFERROR(('แบบสอบถามชุดที่ 3'!AI47+'แบบสอบถามชุดที่ 4'!J131),0)</f>
        <v>50</v>
      </c>
      <c r="E134" s="333">
        <f>IFERROR(D134/(SUM($D$134:$D$135)),0)*100</f>
        <v>76.923076923076934</v>
      </c>
      <c r="F134" s="633"/>
      <c r="G134" s="634"/>
      <c r="I134" s="624"/>
      <c r="O134" s="434"/>
    </row>
    <row r="135" spans="1:15" x14ac:dyDescent="0.2">
      <c r="A135" s="630"/>
      <c r="B135" s="627"/>
      <c r="C135" s="212" t="s">
        <v>159</v>
      </c>
      <c r="D135" s="332">
        <f>IFERROR(('แบบสอบถามชุดที่ 3'!AI48+'แบบสอบถามชุดที่ 4'!J132),0)</f>
        <v>15</v>
      </c>
      <c r="E135" s="335">
        <f>IFERROR(D135/(SUM($D$134:$D$135)),0)*100</f>
        <v>23.076923076923077</v>
      </c>
      <c r="F135" s="633"/>
      <c r="G135" s="634"/>
      <c r="I135" s="624"/>
      <c r="O135" s="435"/>
    </row>
    <row r="136" spans="1:15" ht="18.75" customHeight="1" x14ac:dyDescent="0.2">
      <c r="A136" s="630"/>
      <c r="B136" s="627"/>
      <c r="C136" s="635" t="s">
        <v>154</v>
      </c>
      <c r="D136" s="636"/>
      <c r="E136" s="637"/>
      <c r="F136" s="633" t="str">
        <f>"เข้าใจ "&amp;ROUND((E137/10),2)&amp;"%"</f>
        <v>เข้าใจ 7.85%</v>
      </c>
      <c r="G136" s="634" t="str">
        <f>"เข้าใจพฤติกรรม/การกระทำที่เข้าข่ายการบังคับใช้แรงงานหรือบริการ ลำดับที่ " &amp;SUMPRODUCT((K126&lt;=$K$121:$K$130)/COUNTIF($K$121:$K$130,$K$121:$K$130))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4</v>
      </c>
      <c r="I136" s="624" t="str">
        <f>"เข้าใจ "&amp;(E137)&amp;"%"</f>
        <v>เข้าใจ 78.4615384615385%</v>
      </c>
      <c r="O136" s="432">
        <f>E137/10</f>
        <v>7.8461538461538467</v>
      </c>
    </row>
    <row r="137" spans="1:15" x14ac:dyDescent="0.2">
      <c r="A137" s="630"/>
      <c r="B137" s="627"/>
      <c r="C137" s="211" t="s">
        <v>158</v>
      </c>
      <c r="D137" s="332">
        <f>IFERROR(('แบบสอบถามชุดที่ 3'!AJ47+'แบบสอบถามชุดที่ 4'!K131),0)</f>
        <v>51</v>
      </c>
      <c r="E137" s="333">
        <f>IFERROR(D137/(SUM($D$137:$D$138)),0)*100</f>
        <v>78.461538461538467</v>
      </c>
      <c r="F137" s="633"/>
      <c r="G137" s="634"/>
      <c r="I137" s="624"/>
      <c r="O137" s="434"/>
    </row>
    <row r="138" spans="1:15" x14ac:dyDescent="0.2">
      <c r="A138" s="630"/>
      <c r="B138" s="627"/>
      <c r="C138" s="212" t="s">
        <v>159</v>
      </c>
      <c r="D138" s="332">
        <f>IFERROR(('แบบสอบถามชุดที่ 3'!AJ48+'แบบสอบถามชุดที่ 4'!K132),0)</f>
        <v>14</v>
      </c>
      <c r="E138" s="335">
        <f>IFERROR(D138/(SUM($D$137:$D$138)),0)*100</f>
        <v>21.53846153846154</v>
      </c>
      <c r="F138" s="633"/>
      <c r="G138" s="634"/>
      <c r="I138" s="624"/>
      <c r="O138" s="435"/>
    </row>
    <row r="139" spans="1:15" ht="37.5" customHeight="1" x14ac:dyDescent="0.2">
      <c r="A139" s="630"/>
      <c r="B139" s="627"/>
      <c r="C139" s="635" t="s">
        <v>476</v>
      </c>
      <c r="D139" s="636"/>
      <c r="E139" s="637"/>
      <c r="F139" s="633" t="str">
        <f>"เข้าใจ "&amp;ROUND((E141/10),2)&amp;"%"</f>
        <v>เข้าใจ 10%</v>
      </c>
      <c r="G139" s="634" t="str">
        <f>"เข้าใจพฤติกรรม/การกระทำที่เข้าข่ายการบังคับใช้แรงงานหรือบริการ ลำดับที่ " &amp;SUMPRODUCT((K127&lt;=$K$121:$K$130)/COUNTIF($K$121:$K$130,$K$121:$K$130))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1</v>
      </c>
      <c r="I139" s="624" t="str">
        <f>"เข้าใจ "&amp;(E141)&amp;"%"</f>
        <v>เข้าใจ 100%</v>
      </c>
      <c r="O139" s="432">
        <f>E141/10</f>
        <v>10</v>
      </c>
    </row>
    <row r="140" spans="1:15" x14ac:dyDescent="0.2">
      <c r="A140" s="630"/>
      <c r="B140" s="627"/>
      <c r="C140" s="211" t="s">
        <v>158</v>
      </c>
      <c r="D140" s="332">
        <f>IFERROR(('แบบสอบถามชุดที่ 3'!AK47+'แบบสอบถามชุดที่ 4'!L131),0)</f>
        <v>0</v>
      </c>
      <c r="E140" s="333">
        <f>IFERROR(D140/(SUM($D$140:$D$141)),0)*100</f>
        <v>0</v>
      </c>
      <c r="F140" s="633"/>
      <c r="G140" s="634"/>
      <c r="I140" s="624"/>
      <c r="O140" s="434"/>
    </row>
    <row r="141" spans="1:15" x14ac:dyDescent="0.2">
      <c r="A141" s="630"/>
      <c r="B141" s="627"/>
      <c r="C141" s="212" t="s">
        <v>159</v>
      </c>
      <c r="D141" s="332">
        <f>IFERROR(('แบบสอบถามชุดที่ 3'!AK48+'แบบสอบถามชุดที่ 4'!L132),0)</f>
        <v>65</v>
      </c>
      <c r="E141" s="335">
        <f>IFERROR(D141/(SUM($D$140:$D$141)),0)*100</f>
        <v>100</v>
      </c>
      <c r="F141" s="633"/>
      <c r="G141" s="634"/>
      <c r="I141" s="624"/>
      <c r="O141" s="435"/>
    </row>
    <row r="142" spans="1:15" ht="18.75" customHeight="1" x14ac:dyDescent="0.2">
      <c r="A142" s="630"/>
      <c r="B142" s="627"/>
      <c r="C142" s="635" t="s">
        <v>155</v>
      </c>
      <c r="D142" s="636"/>
      <c r="E142" s="637"/>
      <c r="F142" s="633" t="str">
        <f>"เข้าใจ "&amp;ROUND((E143/10),2)&amp;"%"</f>
        <v>เข้าใจ 10%</v>
      </c>
      <c r="G142" s="634" t="str">
        <f>"เข้าใจพฤติกรรม/การกระทำที่เข้าข่ายการบังคับใช้แรงงานหรือบริการ ลำดับที่ " &amp;SUMPRODUCT((K128&lt;=$K$121:$K$130)/COUNTIF($K$121:$K$130,$K$121:$K$130))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1</v>
      </c>
      <c r="I142" s="624" t="str">
        <f>"เข้าใจ "&amp;(E143)&amp;"%"</f>
        <v>เข้าใจ 100%</v>
      </c>
      <c r="O142" s="432">
        <f>E143/10</f>
        <v>10</v>
      </c>
    </row>
    <row r="143" spans="1:15" x14ac:dyDescent="0.2">
      <c r="A143" s="630"/>
      <c r="B143" s="627"/>
      <c r="C143" s="211" t="s">
        <v>158</v>
      </c>
      <c r="D143" s="332">
        <f>IFERROR(('แบบสอบถามชุดที่ 3'!AL47+'แบบสอบถามชุดที่ 4'!M131),0)</f>
        <v>65</v>
      </c>
      <c r="E143" s="333">
        <f>IFERROR(D143/(SUM($D$143:$D$144)),0)*100</f>
        <v>100</v>
      </c>
      <c r="F143" s="633"/>
      <c r="G143" s="634"/>
      <c r="I143" s="624"/>
      <c r="O143" s="434"/>
    </row>
    <row r="144" spans="1:15" x14ac:dyDescent="0.2">
      <c r="A144" s="630"/>
      <c r="B144" s="627"/>
      <c r="C144" s="212" t="s">
        <v>159</v>
      </c>
      <c r="D144" s="332">
        <f>IFERROR(('แบบสอบถามชุดที่ 3'!AL48+'แบบสอบถามชุดที่ 4'!M132),0)</f>
        <v>0</v>
      </c>
      <c r="E144" s="335">
        <f>IFERROR(D144/(SUM($D$143:$D$144)),0)*100</f>
        <v>0</v>
      </c>
      <c r="F144" s="633"/>
      <c r="G144" s="634"/>
      <c r="I144" s="624"/>
      <c r="O144" s="435"/>
    </row>
    <row r="145" spans="1:15" ht="18.75" customHeight="1" x14ac:dyDescent="0.2">
      <c r="A145" s="630"/>
      <c r="B145" s="627"/>
      <c r="C145" s="635" t="s">
        <v>156</v>
      </c>
      <c r="D145" s="636"/>
      <c r="E145" s="637"/>
      <c r="F145" s="633" t="str">
        <f>"เข้าใจ "&amp;ROUND((E146/10),2)&amp;"%"</f>
        <v>เข้าใจ 8.15%</v>
      </c>
      <c r="G145" s="634" t="str">
        <f>"เข้าใจพฤติกรรม/การกระทำที่เข้าข่ายการบังคับใช้แรงงานหรือบริการ ลำดับที่ " &amp;SUMPRODUCT((K129&lt;=$K$121:$K$130)/COUNTIF($K$121:$K$130,$K$121:$K$130))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3</v>
      </c>
      <c r="I145" s="624" t="str">
        <f>"เข้าใจ "&amp;(E146)&amp;"%"</f>
        <v>เข้าใจ 81.5384615384615%</v>
      </c>
      <c r="O145" s="432">
        <f>E146/10</f>
        <v>8.1538461538461533</v>
      </c>
    </row>
    <row r="146" spans="1:15" x14ac:dyDescent="0.2">
      <c r="A146" s="630"/>
      <c r="B146" s="627"/>
      <c r="C146" s="211" t="s">
        <v>158</v>
      </c>
      <c r="D146" s="332">
        <f>IFERROR(('แบบสอบถามชุดที่ 3'!AM47+'แบบสอบถามชุดที่ 4'!N131),0)</f>
        <v>53</v>
      </c>
      <c r="E146" s="333">
        <f>IFERROR(D146/(SUM($D$146:$D$147)),0)*100</f>
        <v>81.538461538461533</v>
      </c>
      <c r="F146" s="633"/>
      <c r="G146" s="634"/>
      <c r="I146" s="624"/>
      <c r="O146" s="434"/>
    </row>
    <row r="147" spans="1:15" x14ac:dyDescent="0.2">
      <c r="A147" s="630"/>
      <c r="B147" s="627"/>
      <c r="C147" s="212" t="s">
        <v>159</v>
      </c>
      <c r="D147" s="332">
        <f>IFERROR(('แบบสอบถามชุดที่ 3'!AM48+'แบบสอบถามชุดที่ 4'!N132),0)</f>
        <v>12</v>
      </c>
      <c r="E147" s="335">
        <f>IFERROR(D147/(SUM($D$146:$D$147)),0)*100</f>
        <v>18.461538461538463</v>
      </c>
      <c r="F147" s="633"/>
      <c r="G147" s="634"/>
      <c r="I147" s="624"/>
      <c r="O147" s="435"/>
    </row>
    <row r="148" spans="1:15" ht="18.75" customHeight="1" x14ac:dyDescent="0.2">
      <c r="A148" s="630"/>
      <c r="B148" s="627"/>
      <c r="C148" s="635" t="s">
        <v>157</v>
      </c>
      <c r="D148" s="636"/>
      <c r="E148" s="637"/>
      <c r="F148" s="633" t="str">
        <f>"เข้าใจ "&amp;ROUND((E149/10),2)&amp;"%"</f>
        <v>เข้าใจ 8.77%</v>
      </c>
      <c r="G148" s="634" t="str">
        <f>"เข้าใจพฤติกรรม/การกระทำที่เข้าข่ายการบังคับใช้แรงงานหรือบริการ ลำดับที่ " &amp;SUMPRODUCT((K130&lt;=$K$121:$K$130)/COUNTIF($K$121:$K$130,$K$121:$K$130))</f>
        <v>เข้าใจพฤติกรรม/การกระทำที่เข้าข่ายการบังคับใช้แรงงานหรือบริการ ลำดับที่ 2</v>
      </c>
      <c r="I148" s="624" t="str">
        <f>"เข้าใจ "&amp;(E149)&amp;"%"</f>
        <v>เข้าใจ 87.6923076923077%</v>
      </c>
      <c r="O148" s="432">
        <f>E149/10</f>
        <v>8.7692307692307701</v>
      </c>
    </row>
    <row r="149" spans="1:15" x14ac:dyDescent="0.2">
      <c r="A149" s="630"/>
      <c r="B149" s="627"/>
      <c r="C149" s="211" t="s">
        <v>158</v>
      </c>
      <c r="D149" s="332">
        <f>IFERROR(('แบบสอบถามชุดที่ 3'!AN47+'แบบสอบถามชุดที่ 4'!O131),0)</f>
        <v>57</v>
      </c>
      <c r="E149" s="333">
        <f>IFERROR(D149/(SUM($D$149:$D$150)),0)*100</f>
        <v>87.692307692307693</v>
      </c>
      <c r="F149" s="633"/>
      <c r="G149" s="634"/>
      <c r="I149" s="624"/>
      <c r="O149" s="434"/>
    </row>
    <row r="150" spans="1:15" ht="19.5" thickBot="1" x14ac:dyDescent="0.25">
      <c r="A150" s="630"/>
      <c r="B150" s="627"/>
      <c r="C150" s="212" t="s">
        <v>159</v>
      </c>
      <c r="D150" s="334">
        <f>IFERROR(('แบบสอบถามชุดที่ 3'!AN48+'แบบสอบถามชุดที่ 4'!O132),0)</f>
        <v>8</v>
      </c>
      <c r="E150" s="335">
        <f>IFERROR(D150/(SUM($D$149:$D$150)),0)*100</f>
        <v>12.307692307692308</v>
      </c>
      <c r="F150" s="633"/>
      <c r="G150" s="634"/>
      <c r="I150" s="625"/>
      <c r="O150" s="435"/>
    </row>
    <row r="151" spans="1:15" ht="19.5" thickBot="1" x14ac:dyDescent="0.25">
      <c r="A151" s="631"/>
      <c r="B151" s="628"/>
      <c r="C151" s="375" t="s">
        <v>31</v>
      </c>
      <c r="D151" s="376"/>
      <c r="E151" s="376">
        <f>SUM(E122,E123,E125,E126,E128,E129,E131,E132,E134,E135,E137,E138,E140,E141,E143,E144,E146,E147,E149,E150)/10</f>
        <v>100</v>
      </c>
      <c r="F151" s="452" t="str">
        <f>"เข้าใจ "&amp;ROUND((SUM(E122,E125,E128,E132,E134,E137,E141,E143,E146,E149)/10),2)&amp;"%"</f>
        <v>เข้าใจ 89.69%</v>
      </c>
      <c r="G151" s="377" t="s">
        <v>219</v>
      </c>
      <c r="O151" s="439">
        <f>SUM(O121,O124,O127,O130,O133,O136,O139,O142,O145,O148)</f>
        <v>89.692307692307708</v>
      </c>
    </row>
    <row r="152" spans="1:15" x14ac:dyDescent="0.2">
      <c r="A152" s="643" t="s">
        <v>488</v>
      </c>
      <c r="B152" s="645" t="s">
        <v>210</v>
      </c>
      <c r="C152" s="80" t="s">
        <v>172</v>
      </c>
      <c r="D152" s="327">
        <f>IFERROR(('แบบสอบถามชุดที่ 4'!P131),0)</f>
        <v>43</v>
      </c>
      <c r="E152" s="328">
        <f>IFERROR(D152/(SUM($D$152:$D$153)),0)*100</f>
        <v>86</v>
      </c>
      <c r="F152" s="641" t="str">
        <f>"ทราบ "&amp;ROUND(E152,2)&amp;"%"</f>
        <v>ทราบ 86%</v>
      </c>
      <c r="G152" s="682" t="s">
        <v>219</v>
      </c>
      <c r="O152" s="432"/>
    </row>
    <row r="153" spans="1:15" ht="89.25" customHeight="1" thickBot="1" x14ac:dyDescent="0.25">
      <c r="A153" s="644"/>
      <c r="B153" s="646"/>
      <c r="C153" s="81" t="s">
        <v>173</v>
      </c>
      <c r="D153" s="325">
        <f>IFERROR(('แบบสอบถามชุดที่ 4'!P132),0)</f>
        <v>7</v>
      </c>
      <c r="E153" s="326">
        <f>IFERROR(D153/(SUM($D$152:$D$153)),0)*100</f>
        <v>14.000000000000002</v>
      </c>
      <c r="F153" s="686"/>
      <c r="G153" s="681"/>
      <c r="O153" s="433">
        <f>E152</f>
        <v>86</v>
      </c>
    </row>
    <row r="154" spans="1:15" x14ac:dyDescent="0.2">
      <c r="A154" s="643" t="s">
        <v>174</v>
      </c>
      <c r="B154" s="645" t="s">
        <v>211</v>
      </c>
      <c r="C154" s="214" t="s">
        <v>220</v>
      </c>
      <c r="D154" s="105">
        <f>IFERROR(('แบบสอบถามชุดที่ 4'!Q131),0)</f>
        <v>43</v>
      </c>
      <c r="E154" s="106">
        <f>IFERROR(D154/(D154+D159),0)*100</f>
        <v>86</v>
      </c>
      <c r="F154" s="641" t="str">
        <f>"ทราบ "&amp;ROUND(E154,2)&amp;"%"</f>
        <v>ทราบ 86%</v>
      </c>
      <c r="G154" s="682" t="s">
        <v>491</v>
      </c>
      <c r="O154" s="432"/>
    </row>
    <row r="155" spans="1:15" x14ac:dyDescent="0.2">
      <c r="A155" s="655"/>
      <c r="B155" s="661"/>
      <c r="C155" s="62" t="s">
        <v>361</v>
      </c>
      <c r="D155" s="323">
        <f>IFERROR(('แบบสอบถามชุดที่ 4'!R131),0)</f>
        <v>15</v>
      </c>
      <c r="E155" s="324">
        <f>IFERROR(D155/(SUM($D$155:$D$158)),0)*100</f>
        <v>19.736842105263158</v>
      </c>
      <c r="F155" s="633"/>
      <c r="G155" s="680"/>
      <c r="O155" s="434"/>
    </row>
    <row r="156" spans="1:15" x14ac:dyDescent="0.2">
      <c r="A156" s="655"/>
      <c r="B156" s="661"/>
      <c r="C156" s="62" t="s">
        <v>362</v>
      </c>
      <c r="D156" s="323">
        <f>IFERROR(('แบบสอบถามชุดที่ 4'!S131),0)</f>
        <v>27</v>
      </c>
      <c r="E156" s="324">
        <f>IFERROR(D156/(SUM($D$155:$D$158)),0)*100</f>
        <v>35.526315789473685</v>
      </c>
      <c r="F156" s="633"/>
      <c r="G156" s="680"/>
      <c r="O156" s="434"/>
    </row>
    <row r="157" spans="1:15" x14ac:dyDescent="0.2">
      <c r="A157" s="655"/>
      <c r="B157" s="661"/>
      <c r="C157" s="62" t="s">
        <v>363</v>
      </c>
      <c r="D157" s="323">
        <f>IFERROR(('แบบสอบถามชุดที่ 4'!T131),0)</f>
        <v>34</v>
      </c>
      <c r="E157" s="324">
        <f>IFERROR(D157/(SUM($D$155:$D$158)),0)*100</f>
        <v>44.736842105263158</v>
      </c>
      <c r="F157" s="633"/>
      <c r="G157" s="680"/>
      <c r="O157" s="434"/>
    </row>
    <row r="158" spans="1:15" x14ac:dyDescent="0.2">
      <c r="A158" s="655"/>
      <c r="B158" s="661"/>
      <c r="C158" s="62" t="s">
        <v>432</v>
      </c>
      <c r="D158" s="323">
        <f>IFERROR(('แบบสอบถามชุดที่ 4'!U141),0)</f>
        <v>0</v>
      </c>
      <c r="E158" s="324">
        <f>IFERROR(D158/(SUM($D$155:$D$158)),0)*100</f>
        <v>0</v>
      </c>
      <c r="F158" s="633"/>
      <c r="G158" s="680"/>
      <c r="O158" s="434"/>
    </row>
    <row r="159" spans="1:15" ht="19.5" thickBot="1" x14ac:dyDescent="0.25">
      <c r="A159" s="644"/>
      <c r="B159" s="646"/>
      <c r="C159" s="216" t="s">
        <v>173</v>
      </c>
      <c r="D159" s="103">
        <f>IFERROR(('แบบสอบถามชุดที่ 4'!Q132),0)</f>
        <v>7</v>
      </c>
      <c r="E159" s="104">
        <f>IFERROR(D159/(D154+D159),0)*100</f>
        <v>14.000000000000002</v>
      </c>
      <c r="F159" s="686"/>
      <c r="G159" s="681"/>
      <c r="O159" s="433">
        <f>E154</f>
        <v>86</v>
      </c>
    </row>
  </sheetData>
  <sheetProtection algorithmName="SHA-512" hashValue="PQ4ZHk8kbi7IfoD50KCTIjlsV6DGq1a4m5Ue0YAEhoyvpL7mU7v+AbmWZlfosu1WHX0++dcBUmm2Ga7sI3Mjtg==" saltValue="5zQDiOhG0Q7qFJH/RIgs8w==" spinCount="100000" sheet="1" autoFilter="0"/>
  <mergeCells count="128">
    <mergeCell ref="H57:M58"/>
    <mergeCell ref="N57:O57"/>
    <mergeCell ref="P57:Q57"/>
    <mergeCell ref="F75:F77"/>
    <mergeCell ref="C92:E92"/>
    <mergeCell ref="C89:E89"/>
    <mergeCell ref="C78:E78"/>
    <mergeCell ref="C75:E75"/>
    <mergeCell ref="C70:F70"/>
    <mergeCell ref="C87:F87"/>
    <mergeCell ref="C84:E84"/>
    <mergeCell ref="C72:E72"/>
    <mergeCell ref="C81:E81"/>
    <mergeCell ref="A154:A159"/>
    <mergeCell ref="A152:A153"/>
    <mergeCell ref="G152:G153"/>
    <mergeCell ref="G154:G159"/>
    <mergeCell ref="B152:B153"/>
    <mergeCell ref="B154:B159"/>
    <mergeCell ref="B61:B67"/>
    <mergeCell ref="G61:G67"/>
    <mergeCell ref="F152:F153"/>
    <mergeCell ref="F61:F67"/>
    <mergeCell ref="F154:F159"/>
    <mergeCell ref="A68:A69"/>
    <mergeCell ref="F68:F69"/>
    <mergeCell ref="G68:G69"/>
    <mergeCell ref="B68:B69"/>
    <mergeCell ref="F78:F80"/>
    <mergeCell ref="F81:F83"/>
    <mergeCell ref="F84:F86"/>
    <mergeCell ref="F89:F91"/>
    <mergeCell ref="F92:F94"/>
    <mergeCell ref="G133:G135"/>
    <mergeCell ref="G136:G138"/>
    <mergeCell ref="G139:G141"/>
    <mergeCell ref="A3:A8"/>
    <mergeCell ref="G3:G8"/>
    <mergeCell ref="A9:A10"/>
    <mergeCell ref="B9:B10"/>
    <mergeCell ref="G9:G10"/>
    <mergeCell ref="A11:A12"/>
    <mergeCell ref="B11:B12"/>
    <mergeCell ref="F11:F12"/>
    <mergeCell ref="G11:G12"/>
    <mergeCell ref="B3:B8"/>
    <mergeCell ref="F9:F10"/>
    <mergeCell ref="G124:G126"/>
    <mergeCell ref="G127:G129"/>
    <mergeCell ref="G130:G132"/>
    <mergeCell ref="A14:A19"/>
    <mergeCell ref="B14:B19"/>
    <mergeCell ref="B20:B34"/>
    <mergeCell ref="A20:A34"/>
    <mergeCell ref="G20:G34"/>
    <mergeCell ref="C32:E32"/>
    <mergeCell ref="G14:G19"/>
    <mergeCell ref="F20:F34"/>
    <mergeCell ref="C20:E20"/>
    <mergeCell ref="C23:E23"/>
    <mergeCell ref="C26:E26"/>
    <mergeCell ref="C29:E29"/>
    <mergeCell ref="C139:E139"/>
    <mergeCell ref="C136:E136"/>
    <mergeCell ref="C133:E133"/>
    <mergeCell ref="C130:E130"/>
    <mergeCell ref="C127:E127"/>
    <mergeCell ref="C124:E124"/>
    <mergeCell ref="F59:F60"/>
    <mergeCell ref="F133:F135"/>
    <mergeCell ref="F136:F138"/>
    <mergeCell ref="F139:F141"/>
    <mergeCell ref="C121:E121"/>
    <mergeCell ref="C101:E101"/>
    <mergeCell ref="C98:E98"/>
    <mergeCell ref="C95:E95"/>
    <mergeCell ref="F95:F97"/>
    <mergeCell ref="F98:F100"/>
    <mergeCell ref="F124:F126"/>
    <mergeCell ref="F127:F129"/>
    <mergeCell ref="A59:A60"/>
    <mergeCell ref="B59:B60"/>
    <mergeCell ref="G59:G60"/>
    <mergeCell ref="F101:F103"/>
    <mergeCell ref="F130:F132"/>
    <mergeCell ref="A35:A40"/>
    <mergeCell ref="A70:A103"/>
    <mergeCell ref="B70:B103"/>
    <mergeCell ref="A104:A113"/>
    <mergeCell ref="B104:B113"/>
    <mergeCell ref="G104:G113"/>
    <mergeCell ref="A114:A120"/>
    <mergeCell ref="B114:B120"/>
    <mergeCell ref="G114:G120"/>
    <mergeCell ref="A41:A58"/>
    <mergeCell ref="B35:B40"/>
    <mergeCell ref="G41:G58"/>
    <mergeCell ref="G95:G100"/>
    <mergeCell ref="G88:G94"/>
    <mergeCell ref="A61:A67"/>
    <mergeCell ref="B41:B58"/>
    <mergeCell ref="F72:F74"/>
    <mergeCell ref="G35:G40"/>
    <mergeCell ref="G121:G123"/>
    <mergeCell ref="J41:K41"/>
    <mergeCell ref="I148:I150"/>
    <mergeCell ref="B121:B151"/>
    <mergeCell ref="A121:A151"/>
    <mergeCell ref="I121:I123"/>
    <mergeCell ref="I124:I126"/>
    <mergeCell ref="I127:I129"/>
    <mergeCell ref="I130:I132"/>
    <mergeCell ref="I133:I135"/>
    <mergeCell ref="I136:I138"/>
    <mergeCell ref="I139:I141"/>
    <mergeCell ref="I142:I144"/>
    <mergeCell ref="I145:I147"/>
    <mergeCell ref="F145:F147"/>
    <mergeCell ref="G142:G144"/>
    <mergeCell ref="G145:G147"/>
    <mergeCell ref="F148:F150"/>
    <mergeCell ref="G148:G150"/>
    <mergeCell ref="C148:E148"/>
    <mergeCell ref="C145:E145"/>
    <mergeCell ref="C142:E142"/>
    <mergeCell ref="J119:L119"/>
    <mergeCell ref="F142:F144"/>
    <mergeCell ref="F121:F123"/>
  </mergeCells>
  <phoneticPr fontId="9" type="noConversion"/>
  <pageMargins left="0.7" right="0.7" top="0.75" bottom="0.75" header="0.3" footer="0.3"/>
  <pageSetup paperSize="9" orientation="portrait" r:id="rId1"/>
  <ignoredErrors>
    <ignoredError sqref="E4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</sheetPr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2</vt:i4>
      </vt:variant>
    </vt:vector>
  </HeadingPairs>
  <TitlesOfParts>
    <vt:vector size="11" baseType="lpstr">
      <vt:lpstr>แบบสอบถามชุดที่ 1</vt:lpstr>
      <vt:lpstr>แบบสอบถามชุดที่ 2</vt:lpstr>
      <vt:lpstr>แบบสอบถามชุดที่ 3</vt:lpstr>
      <vt:lpstr>แบบสอบถามชุดที่ 4</vt:lpstr>
      <vt:lpstr>1.ข้อมูลทั่วไป</vt:lpstr>
      <vt:lpstr>2.ผลคะแนนตามตัวชี้วัด</vt:lpstr>
      <vt:lpstr>3.ผลคะแนนข้อคำถามที่มีตัวชี้วัด</vt:lpstr>
      <vt:lpstr>4.ผลคะแนนข้อคำถามไม่มีตัวชี้วัด</vt:lpstr>
      <vt:lpstr>Sheet1</vt:lpstr>
      <vt:lpstr>'3.ผลคะแนนข้อคำถามที่มีตัวชี้วัด'!Print_Area</vt:lpstr>
      <vt:lpstr>ด23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0320cpat</dc:creator>
  <cp:lastModifiedBy>MOL</cp:lastModifiedBy>
  <cp:revision/>
  <cp:lastPrinted>2023-02-08T01:50:08Z</cp:lastPrinted>
  <dcterms:created xsi:type="dcterms:W3CDTF">2016-03-22T07:45:50Z</dcterms:created>
  <dcterms:modified xsi:type="dcterms:W3CDTF">2023-04-20T09:34:22Z</dcterms:modified>
</cp:coreProperties>
</file>